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8" tabRatio="599" activeTab="1"/>
  </bookViews>
  <sheets>
    <sheet name="Dati" sheetId="1" r:id="rId1"/>
    <sheet name="PIANO_CONC" sheetId="2" r:id="rId2"/>
    <sheet name="1° step" sheetId="3" r:id="rId3"/>
    <sheet name="2° step" sheetId="4" r:id="rId4"/>
    <sheet name="TUTTE" sheetId="5" r:id="rId5"/>
    <sheet name="Fert_org" sheetId="6" r:id="rId6"/>
    <sheet name="colt_prec" sheetId="7" r:id="rId7"/>
    <sheet name="Fca" sheetId="8" r:id="rId8"/>
    <sheet name="K2" sheetId="9" r:id="rId9"/>
    <sheet name="classi per D" sheetId="10" r:id="rId10"/>
  </sheets>
  <definedNames>
    <definedName name="_xlnm._FilterDatabase" localSheetId="5" hidden="1">'Fert_org'!$A$2:$F$16</definedName>
    <definedName name="_xlnm._FilterDatabase" localSheetId="4" hidden="1">'TUTTE'!$A$2:$M$151</definedName>
    <definedName name="_xlnm.Print_Area" localSheetId="2">'1° step'!$A$1:$J$66</definedName>
    <definedName name="_xlnm.Print_Area" localSheetId="0">'Dati'!$A:$B</definedName>
    <definedName name="_xlnm.Print_Area" localSheetId="1">'PIANO_CONC'!$A$1:$AH$64</definedName>
    <definedName name="tabA">#REF!</definedName>
  </definedNames>
  <calcPr fullCalcOnLoad="1"/>
</workbook>
</file>

<file path=xl/sharedStrings.xml><?xml version="1.0" encoding="utf-8"?>
<sst xmlns="http://schemas.openxmlformats.org/spreadsheetml/2006/main" count="713" uniqueCount="452">
  <si>
    <t>COLTURA IN ATTO</t>
  </si>
  <si>
    <t>Coltura:</t>
  </si>
  <si>
    <t>M</t>
  </si>
  <si>
    <t>Rapporto C/N (calcolato)</t>
  </si>
  <si>
    <t>N</t>
  </si>
  <si>
    <t xml:space="preserve"> </t>
  </si>
  <si>
    <t>Colture erbacee annuali e arboree (1° step) in produzione</t>
  </si>
  <si>
    <t>Terreno</t>
  </si>
  <si>
    <t>Concimazione azotata</t>
  </si>
  <si>
    <t>S</t>
  </si>
  <si>
    <t>x</t>
  </si>
  <si>
    <t>=</t>
  </si>
  <si>
    <t>-</t>
  </si>
  <si>
    <t>A</t>
  </si>
  <si>
    <t>produzione attesa</t>
  </si>
  <si>
    <t>asportazione</t>
  </si>
  <si>
    <t>S.O. in %</t>
  </si>
  <si>
    <t>x (</t>
  </si>
  <si>
    <t>/12)=</t>
  </si>
  <si>
    <t xml:space="preserve"> +</t>
  </si>
  <si>
    <t>Drenaggio</t>
  </si>
  <si>
    <t>L</t>
  </si>
  <si>
    <t>R</t>
  </si>
  <si>
    <t xml:space="preserve"> =</t>
  </si>
  <si>
    <t>coef. correttivo</t>
  </si>
  <si>
    <t>LIMITE INFERIORE P2O5 ppm</t>
  </si>
  <si>
    <t>LIMITE SUPERIORE P2O5 ppm</t>
  </si>
  <si>
    <t>Concimazione fosfatica</t>
  </si>
  <si>
    <t>CLASSE</t>
  </si>
  <si>
    <t>+</t>
  </si>
  <si>
    <t>classe coltura (da 0 a 5) :</t>
  </si>
  <si>
    <t>(</t>
  </si>
  <si>
    <t>) x</t>
  </si>
  <si>
    <t xml:space="preserve"> x</t>
  </si>
  <si>
    <t>limite inferiore</t>
  </si>
  <si>
    <t>dotazione</t>
  </si>
  <si>
    <t>densità</t>
  </si>
  <si>
    <t>classe coltura</t>
  </si>
  <si>
    <t>della normalità</t>
  </si>
  <si>
    <t>terreno</t>
  </si>
  <si>
    <t>apparente</t>
  </si>
  <si>
    <t>limite superiore</t>
  </si>
  <si>
    <t>calcare totale</t>
  </si>
  <si>
    <t>coeffic. A</t>
  </si>
  <si>
    <t>Concimazione potassica</t>
  </si>
  <si>
    <t>argilla</t>
  </si>
  <si>
    <t>Drenaggio (N o R)</t>
  </si>
  <si>
    <t xml:space="preserve">Colture arboree </t>
  </si>
  <si>
    <t>Concimazione di fondo fosfatica</t>
  </si>
  <si>
    <t xml:space="preserve">arrichimento </t>
  </si>
  <si>
    <t>Concimazione di fondo potassica</t>
  </si>
  <si>
    <t>Concimazione di produzione (2° step)</t>
  </si>
  <si>
    <t xml:space="preserve"> = </t>
  </si>
  <si>
    <t>bilancio nutritivo</t>
  </si>
  <si>
    <t>fat. corret.</t>
  </si>
  <si>
    <t xml:space="preserve">    (1° step)</t>
  </si>
  <si>
    <t>età frutteto</t>
  </si>
  <si>
    <t>Coltura</t>
  </si>
  <si>
    <t>Resa Media</t>
  </si>
  <si>
    <t>Asportazioni N</t>
  </si>
  <si>
    <t>Asportazioni P</t>
  </si>
  <si>
    <t>Asportazioni K</t>
  </si>
  <si>
    <t>Aglio</t>
  </si>
  <si>
    <t>Asparago</t>
  </si>
  <si>
    <t>Avena</t>
  </si>
  <si>
    <t>Carciofo</t>
  </si>
  <si>
    <t>Cavolfiore</t>
  </si>
  <si>
    <t>Cipolla</t>
  </si>
  <si>
    <t>Fragola</t>
  </si>
  <si>
    <t>Frumento duro</t>
  </si>
  <si>
    <t>Frumento tenero</t>
  </si>
  <si>
    <t>Lattuga</t>
  </si>
  <si>
    <t>Melanzana</t>
  </si>
  <si>
    <t>Melone</t>
  </si>
  <si>
    <t>Orzo</t>
  </si>
  <si>
    <t>Patata</t>
  </si>
  <si>
    <t>Peperone</t>
  </si>
  <si>
    <t>Pomodoro da industria</t>
  </si>
  <si>
    <t>Spinacio</t>
  </si>
  <si>
    <t>Tabacco</t>
  </si>
  <si>
    <t>I</t>
  </si>
  <si>
    <t>II</t>
  </si>
  <si>
    <t>actinidia</t>
  </si>
  <si>
    <t>albicocco</t>
  </si>
  <si>
    <t>ciliegio</t>
  </si>
  <si>
    <t>kaki</t>
  </si>
  <si>
    <t>limone</t>
  </si>
  <si>
    <t>melo</t>
  </si>
  <si>
    <t>nocciolo</t>
  </si>
  <si>
    <t>olivo</t>
  </si>
  <si>
    <t>pero</t>
  </si>
  <si>
    <t>pesco</t>
  </si>
  <si>
    <t>susino</t>
  </si>
  <si>
    <t>Colture</t>
  </si>
  <si>
    <t>Classe</t>
  </si>
  <si>
    <t>Sorgo</t>
  </si>
  <si>
    <t>Mais ceroso</t>
  </si>
  <si>
    <t>Mais granella</t>
  </si>
  <si>
    <t>Girasole</t>
  </si>
  <si>
    <t>Soia</t>
  </si>
  <si>
    <t>Barbabietola</t>
  </si>
  <si>
    <t>Bietola</t>
  </si>
  <si>
    <t>Cocomero</t>
  </si>
  <si>
    <t>Fagiolino da industria</t>
  </si>
  <si>
    <t>Fagiolo da industria</t>
  </si>
  <si>
    <t>Pisello fresco</t>
  </si>
  <si>
    <t>Pisello da industria</t>
  </si>
  <si>
    <t>Medica ed altri erbai</t>
  </si>
  <si>
    <t>Floricole</t>
  </si>
  <si>
    <t>Frutticole</t>
  </si>
  <si>
    <t>Titolare o rappresentante legale dell'azienda</t>
  </si>
  <si>
    <t>Cognome</t>
  </si>
  <si>
    <t>Nome</t>
  </si>
  <si>
    <t>Sesso</t>
  </si>
  <si>
    <t>F</t>
  </si>
  <si>
    <t xml:space="preserve"> /</t>
  </si>
  <si>
    <t>Comune di Nascita</t>
  </si>
  <si>
    <t>Prov.</t>
  </si>
  <si>
    <t>C.F.</t>
  </si>
  <si>
    <t>oppure (nel caso di persona giuridica)</t>
  </si>
  <si>
    <t>Partita IVA</t>
  </si>
  <si>
    <t>Domicilio o sede legale</t>
  </si>
  <si>
    <t>Indirizzo</t>
  </si>
  <si>
    <t>Comune</t>
  </si>
  <si>
    <t xml:space="preserve">Prov. </t>
  </si>
  <si>
    <t>CAP</t>
  </si>
  <si>
    <t>Telefono</t>
  </si>
  <si>
    <t>Fax</t>
  </si>
  <si>
    <t>Ubicazione dell'azienda</t>
  </si>
  <si>
    <t>Tel.</t>
  </si>
  <si>
    <t>Azienda</t>
  </si>
  <si>
    <t>Località</t>
  </si>
  <si>
    <t>Appezzamento omogeneo</t>
  </si>
  <si>
    <t>UNITA' DI</t>
  </si>
  <si>
    <t>COLTURA / VARIETA'</t>
  </si>
  <si>
    <t>Corpo  aziendale</t>
  </si>
  <si>
    <t xml:space="preserve">data </t>
  </si>
  <si>
    <t>Data di nascita</t>
  </si>
  <si>
    <t>Ragione sociale</t>
  </si>
  <si>
    <t xml:space="preserve">N </t>
  </si>
  <si>
    <t xml:space="preserve"> -</t>
  </si>
  <si>
    <t>Anno:</t>
  </si>
  <si>
    <t>valori di (B+C+D+E+F)</t>
  </si>
  <si>
    <r>
      <t>N da residui (kg 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</si>
  <si>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t>Colza</t>
  </si>
  <si>
    <t>Pomodoro e altre orticole (cucurbitacee, liliacee, etc.)</t>
  </si>
  <si>
    <t>Orticole minori a foglia</t>
  </si>
  <si>
    <t>Leguminose da granella (pisello, fagiolo, lenticchia, etc.)</t>
  </si>
  <si>
    <t>Sovescio di leguminose (in copertura autunno-invernale o estiva)</t>
  </si>
  <si>
    <t>n</t>
  </si>
  <si>
    <t>Cereali autunno-vernini paglia interrata</t>
  </si>
  <si>
    <t>Mais stocchi asportati</t>
  </si>
  <si>
    <t>Mais stocchi interrati</t>
  </si>
  <si>
    <t>Prati: medica in buone condizioni</t>
  </si>
  <si>
    <t>Prati polifita con leguminose &gt; 15% o medicaio diradato</t>
  </si>
  <si>
    <t>Prati polifita con leguminose dal 5 al 15%</t>
  </si>
  <si>
    <t>Prati polifita con leguminose &lt; 15%</t>
  </si>
  <si>
    <t>Prati di breve durata o trifoglio</t>
  </si>
  <si>
    <t xml:space="preserve">Altro </t>
  </si>
  <si>
    <t>COLTURA PRECEDENTE</t>
  </si>
  <si>
    <t>COLTURA IN ATTO:</t>
  </si>
  <si>
    <t>COLTURA PRECEDENTE:</t>
  </si>
  <si>
    <t>PROFONDITA'</t>
  </si>
  <si>
    <t>in mt</t>
  </si>
  <si>
    <t>ALTRO</t>
  </si>
  <si>
    <t xml:space="preserve"> + A - B - C -D - E - F + G + H</t>
  </si>
  <si>
    <t>Cereali autunno-vernini paglia asportata</t>
  </si>
  <si>
    <r>
      <t xml:space="preserve">      N</t>
    </r>
    <r>
      <rPr>
        <b/>
        <sz val="12"/>
        <rFont val="Arial"/>
        <family val="2"/>
      </rPr>
      <t xml:space="preserve"> Totale</t>
    </r>
  </si>
  <si>
    <t>HUMUS</t>
  </si>
  <si>
    <t>D.A.</t>
  </si>
  <si>
    <t>K2</t>
  </si>
  <si>
    <t>DATI</t>
  </si>
  <si>
    <t>%</t>
  </si>
  <si>
    <t>t/m3</t>
  </si>
  <si>
    <t>m</t>
  </si>
  <si>
    <t>INPUT</t>
  </si>
  <si>
    <t>QUANTITA' TERRENO</t>
  </si>
  <si>
    <t>dipende dallo strato</t>
  </si>
  <si>
    <t>(t/ha)</t>
  </si>
  <si>
    <t>QUANTITA' HUMUS PRESENTE</t>
  </si>
  <si>
    <t>dipende dalla % s.o.</t>
  </si>
  <si>
    <t>QUANTITA' HUMUS MINERALIZZABILE</t>
  </si>
  <si>
    <t>dipende da K2</t>
  </si>
  <si>
    <t>(kg/ha)</t>
  </si>
  <si>
    <t>QUANTITA' DI N DISPONIBILE</t>
  </si>
  <si>
    <t>QUANTITA' DI P2O5 DISPONIBILE</t>
  </si>
  <si>
    <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</si>
  <si>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r>
      <t xml:space="preserve">      P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5</t>
    </r>
    <r>
      <rPr>
        <b/>
        <sz val="12"/>
        <rFont val="Arial"/>
        <family val="2"/>
      </rPr>
      <t xml:space="preserve"> Totale</t>
    </r>
  </si>
  <si>
    <r>
      <t xml:space="preserve">      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 Totale</t>
    </r>
  </si>
  <si>
    <r>
      <t>P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5</t>
    </r>
    <r>
      <rPr>
        <b/>
        <sz val="12"/>
        <rFont val="Arial"/>
        <family val="2"/>
      </rPr>
      <t xml:space="preserve"> Totale</t>
    </r>
  </si>
  <si>
    <r>
      <t>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 Totale</t>
    </r>
  </si>
  <si>
    <t>N Totale</t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</si>
  <si>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</si>
  <si>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O </t>
    </r>
  </si>
  <si>
    <t>(Kg/t di prodotto)</t>
  </si>
  <si>
    <t>arancio</t>
  </si>
  <si>
    <t>castagno da frutto</t>
  </si>
  <si>
    <t>clementine</t>
  </si>
  <si>
    <t>fico</t>
  </si>
  <si>
    <t>mandarino</t>
  </si>
  <si>
    <t>noce</t>
  </si>
  <si>
    <t>Apporti dalla fertilità del suolo (B)</t>
  </si>
  <si>
    <t>Fabbisogni della coltura (A)</t>
  </si>
  <si>
    <t>Apporti mineralizzazione s.o. (B)</t>
  </si>
  <si>
    <t>Apporti fertilità del suolo (C)</t>
  </si>
  <si>
    <t>Apporti da deposizioni atmosferiche (F)</t>
  </si>
  <si>
    <t>Immobilizz. e dispersioni (G)</t>
  </si>
  <si>
    <t>Lisciviazione (H)  (L, N, R)</t>
  </si>
  <si>
    <t>Immobilizzazione (C)</t>
  </si>
  <si>
    <r>
      <t>Resa (t 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</si>
  <si>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Ass./Asp N (Kg t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</si>
  <si>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Profondità (mt)</t>
  </si>
  <si>
    <r>
      <t>Ass./Asp. P2O5 (Kg t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</si>
  <si>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Ass/Asp. K2O (Kg t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</si>
  <si>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 xml:space="preserve"> a) Selezionare nell'elenco COLTURE IN ATTO "ALTRO" ed inserire:</t>
  </si>
  <si>
    <t>o arrichimento (D1)</t>
  </si>
  <si>
    <t>o riduzione (D2)</t>
  </si>
  <si>
    <t>Lisciviazione (H)</t>
  </si>
  <si>
    <t>Classi di coltura (D)</t>
  </si>
  <si>
    <t>Coeff. Correttivo</t>
  </si>
  <si>
    <t>Lisciviazione N</t>
  </si>
  <si>
    <t>Lisciviazione K</t>
  </si>
  <si>
    <r>
      <t>N Totale %</t>
    </r>
    <r>
      <rPr>
        <vertAlign val="subscript"/>
        <sz val="10"/>
        <rFont val="Arial"/>
        <family val="2"/>
      </rPr>
      <t>0 --&gt;</t>
    </r>
  </si>
  <si>
    <t>aglio</t>
  </si>
  <si>
    <t>anguria</t>
  </si>
  <si>
    <t>asparago</t>
  </si>
  <si>
    <t>avena</t>
  </si>
  <si>
    <t>barbabietola</t>
  </si>
  <si>
    <t>bietola</t>
  </si>
  <si>
    <t>carciofo</t>
  </si>
  <si>
    <t>carota</t>
  </si>
  <si>
    <t>cavolfiore</t>
  </si>
  <si>
    <t>cavolo broccolo</t>
  </si>
  <si>
    <t>cavolo cappuccio</t>
  </si>
  <si>
    <t>cavolo verza</t>
  </si>
  <si>
    <t>cece</t>
  </si>
  <si>
    <t>cetriolo</t>
  </si>
  <si>
    <t>cipolla</t>
  </si>
  <si>
    <t>erba medica</t>
  </si>
  <si>
    <t>fagiolino</t>
  </si>
  <si>
    <t>fagiolo da granella fresco</t>
  </si>
  <si>
    <t>fava</t>
  </si>
  <si>
    <t>favino</t>
  </si>
  <si>
    <t>finocchio</t>
  </si>
  <si>
    <t>fragola</t>
  </si>
  <si>
    <t>frumento duro</t>
  </si>
  <si>
    <t>frumento tenero</t>
  </si>
  <si>
    <t>indivia</t>
  </si>
  <si>
    <t>lattuga</t>
  </si>
  <si>
    <t>mais granella</t>
  </si>
  <si>
    <t>mais trinciato</t>
  </si>
  <si>
    <t>melanzana</t>
  </si>
  <si>
    <t>melone</t>
  </si>
  <si>
    <t>nettarine</t>
  </si>
  <si>
    <t xml:space="preserve">orzo </t>
  </si>
  <si>
    <t>patata</t>
  </si>
  <si>
    <t xml:space="preserve">peperone </t>
  </si>
  <si>
    <t>pisello consumo fresco</t>
  </si>
  <si>
    <t>pomodoro da industria</t>
  </si>
  <si>
    <t>spinacio da mercato fresco</t>
  </si>
  <si>
    <t>tabacco bright</t>
  </si>
  <si>
    <t>tabacco burley</t>
  </si>
  <si>
    <t>vite (uva da tavola)</t>
  </si>
  <si>
    <t>vite (uva da vino)</t>
  </si>
  <si>
    <t>zucca</t>
  </si>
  <si>
    <t>zucchino da mercato fresco</t>
  </si>
  <si>
    <t>Residui della coltura dell'anno precedente (D)</t>
  </si>
  <si>
    <r>
      <t xml:space="preserve">Allegato 2 - </t>
    </r>
    <r>
      <rPr>
        <sz val="12"/>
        <rFont val="Times New Roman"/>
        <family val="1"/>
      </rPr>
      <t xml:space="preserve">Rese medie e assorbimenti / asportazioni N, P, K </t>
    </r>
  </si>
  <si>
    <t>anguria (coltura protetta)</t>
  </si>
  <si>
    <t>asparago (coltura protetta)</t>
  </si>
  <si>
    <t>cavolo rapa (coltura protetta)</t>
  </si>
  <si>
    <t>cetriolo (coltura protetta)</t>
  </si>
  <si>
    <t>fragola (coltura protetta)</t>
  </si>
  <si>
    <t>lattuga (coltura protetta)</t>
  </si>
  <si>
    <t>melanzana (coltura protetta ciclo 10 mesi)</t>
  </si>
  <si>
    <t>melanzana (coltura protetta ciclo 6 mesi)</t>
  </si>
  <si>
    <t>melone (coltura protetta)</t>
  </si>
  <si>
    <t>peperone (coltura protetta ciclo 7 mesi)</t>
  </si>
  <si>
    <t>peperone (coltura protetta ciclo 9 mesi)</t>
  </si>
  <si>
    <t>pomodoro ciliegino (coltura protetta)</t>
  </si>
  <si>
    <t>pomodoro grappolo (coltura protetta)</t>
  </si>
  <si>
    <t>pomodoro lungo (coltura protetta)</t>
  </si>
  <si>
    <t>pomodoro tondo (coltura protetta)</t>
  </si>
  <si>
    <t>vino doc Asprinio di Aversa</t>
  </si>
  <si>
    <t>vino doc Campi Flegrei (bianchi)</t>
  </si>
  <si>
    <t>vino doc Campi Flegrei (rossi)</t>
  </si>
  <si>
    <t>vino doc Capri</t>
  </si>
  <si>
    <t>vino doc Castel S. Lorenzo (bianchi)</t>
  </si>
  <si>
    <t>vino doc Castel S. Lorenzo (rossi)</t>
  </si>
  <si>
    <t>vino doc Cilento</t>
  </si>
  <si>
    <t>vino doc Costa d'Amalfi (bianchi)</t>
  </si>
  <si>
    <t>vino doc Costa d'Amalfi (rossi)</t>
  </si>
  <si>
    <t>vino doc Falerno</t>
  </si>
  <si>
    <t>vino doc Fiano di Avellino</t>
  </si>
  <si>
    <t>vino doc Galluccio (bianchi)</t>
  </si>
  <si>
    <t>vino doc Galluccio (rossi)</t>
  </si>
  <si>
    <t>vino doc Greco di Tufo</t>
  </si>
  <si>
    <t>vino doc Guardiolo (bianchi)</t>
  </si>
  <si>
    <t>vino doc Guardiolo (rossi)</t>
  </si>
  <si>
    <t>vino doc Irpinia (con indicazione vitigno) (bianchi)</t>
  </si>
  <si>
    <t>vino doc Irpinia (con indicazione vitigno) (rossi)</t>
  </si>
  <si>
    <t>vino doc Irpinia (senza indicazione vitigno)</t>
  </si>
  <si>
    <t>vino doc Ischia (bianchi)</t>
  </si>
  <si>
    <t>vino doc Ischia (rossi)</t>
  </si>
  <si>
    <t>vino doc Penisola Sorrentina (bianchi)</t>
  </si>
  <si>
    <t>vino doc Penisola Sorrentina (rossi)</t>
  </si>
  <si>
    <t>vino doc S. Agata dei Goti</t>
  </si>
  <si>
    <t>vino doc Sannio (bianchi)</t>
  </si>
  <si>
    <t>vino doc Sannio (rossi)</t>
  </si>
  <si>
    <t>vino doc Solopaca</t>
  </si>
  <si>
    <t>vino doc Taburno e/o Aglianico del Taburno</t>
  </si>
  <si>
    <t>vino doc Taurasi</t>
  </si>
  <si>
    <t>vino doc Vesuvio o Lacryma Christi del Vesuvio</t>
  </si>
  <si>
    <t>zucchino</t>
  </si>
  <si>
    <t>coeff.</t>
  </si>
  <si>
    <t>N_dep_atm</t>
  </si>
  <si>
    <t>Kg/Ha (F)</t>
  </si>
  <si>
    <r>
      <t>N deposizi. Atmosf (Kg 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</si>
  <si>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baby leaf generica  (per taglio)</t>
  </si>
  <si>
    <t>lattughino  (per taglio)</t>
  </si>
  <si>
    <t>rucola (per taglio)</t>
  </si>
  <si>
    <t>spinacino  (per taglio)</t>
  </si>
  <si>
    <t>firma del tecnico</t>
  </si>
  <si>
    <t>fagiolo (coltura protetta)</t>
  </si>
  <si>
    <t>valerianella (per taglio)</t>
  </si>
  <si>
    <t>&gt;II</t>
  </si>
  <si>
    <t>Colture Annuali</t>
  </si>
  <si>
    <t>Colture Frutticole</t>
  </si>
  <si>
    <t>Apporti ammendanti (E)</t>
  </si>
  <si>
    <t>P205</t>
  </si>
  <si>
    <t>K20</t>
  </si>
  <si>
    <t>(kg/t t.q.)</t>
  </si>
  <si>
    <t>t</t>
  </si>
  <si>
    <r>
      <t xml:space="preserve">A </t>
    </r>
    <r>
      <rPr>
        <b/>
        <sz val="10"/>
        <color indexed="12"/>
        <rFont val="Arial"/>
        <family val="2"/>
      </rPr>
      <t>- B + B * (C - 1)</t>
    </r>
    <r>
      <rPr>
        <b/>
        <sz val="10"/>
        <rFont val="Arial"/>
        <family val="2"/>
      </rPr>
      <t xml:space="preserve"> + (D1 * C) -  D2 - E</t>
    </r>
  </si>
  <si>
    <t xml:space="preserve"> A + H + (C * D1) - D2 - E</t>
  </si>
  <si>
    <t>Fertilizzante organico</t>
  </si>
  <si>
    <t>Contenuto N (Kg/t)</t>
  </si>
  <si>
    <t>Contenuto P2O5 (Kg/t)</t>
  </si>
  <si>
    <t>Contenuto K2O (Kg/t)</t>
  </si>
  <si>
    <t>FERTILIZZAZIONI ORGANICHE</t>
  </si>
  <si>
    <t>Liquame bovino tutti gli anni</t>
  </si>
  <si>
    <t>Liquame bovino ogni 2 anni</t>
  </si>
  <si>
    <t>Liquame bovino ogni  3 anni</t>
  </si>
  <si>
    <t xml:space="preserve">coeff. </t>
  </si>
  <si>
    <t>Mesi coltiv.</t>
  </si>
  <si>
    <t>Letami tutti gli anni</t>
  </si>
  <si>
    <r>
      <t xml:space="preserve">Liquame suino </t>
    </r>
    <r>
      <rPr>
        <sz val="10"/>
        <color indexed="12"/>
        <rFont val="Arial"/>
        <family val="2"/>
      </rPr>
      <t>tutti gli anni</t>
    </r>
  </si>
  <si>
    <t>Pollina tutti gli anni</t>
  </si>
  <si>
    <t>Letami ogni 2 anni</t>
  </si>
  <si>
    <r>
      <t xml:space="preserve">Liquame suino </t>
    </r>
    <r>
      <rPr>
        <sz val="10"/>
        <color indexed="12"/>
        <rFont val="Arial"/>
        <family val="2"/>
      </rPr>
      <t>ogni 2 anni</t>
    </r>
  </si>
  <si>
    <t>Pollina ogni due anni</t>
  </si>
  <si>
    <t>Letami ogni 3 anni</t>
  </si>
  <si>
    <r>
      <t xml:space="preserve">Liquame suino </t>
    </r>
    <r>
      <rPr>
        <sz val="10"/>
        <color indexed="12"/>
        <rFont val="Arial"/>
        <family val="2"/>
      </rPr>
      <t xml:space="preserve"> ogni 3 anni</t>
    </r>
  </si>
  <si>
    <t>Pollina ogni 3 anni</t>
  </si>
  <si>
    <t>Piano di Concimazione Aziendale</t>
  </si>
  <si>
    <t xml:space="preserve">N …………...  (Kg/t) </t>
  </si>
  <si>
    <t>P2O5 ……….(Kg/t)</t>
  </si>
  <si>
    <t>K2O ………...(Kg/t)</t>
  </si>
  <si>
    <r>
      <t xml:space="preserve">Terreno: </t>
    </r>
    <r>
      <rPr>
        <sz val="13"/>
        <color indexed="12"/>
        <rFont val="Times New Roman"/>
        <family val="1"/>
      </rPr>
      <t>A</t>
    </r>
    <r>
      <rPr>
        <sz val="13"/>
        <rFont val="Times New Roman"/>
        <family val="1"/>
      </rPr>
      <t xml:space="preserve"> (Arg.); </t>
    </r>
    <r>
      <rPr>
        <sz val="13"/>
        <color indexed="12"/>
        <rFont val="Times New Roman"/>
        <family val="1"/>
      </rPr>
      <t>M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 xml:space="preserve">(Franco); </t>
    </r>
    <r>
      <rPr>
        <sz val="13"/>
        <color indexed="12"/>
        <rFont val="Times New Roman"/>
        <family val="1"/>
      </rPr>
      <t>S</t>
    </r>
    <r>
      <rPr>
        <sz val="13"/>
        <rFont val="Times New Roman"/>
        <family val="1"/>
      </rPr>
      <t xml:space="preserve"> (Sabb)</t>
    </r>
  </si>
  <si>
    <r>
      <t>Fertilizzazioni organiche scegliere tipologia e inserire quantitativi (</t>
    </r>
    <r>
      <rPr>
        <sz val="13"/>
        <color indexed="12"/>
        <rFont val="Times New Roman"/>
        <family val="1"/>
      </rPr>
      <t>t/Ha</t>
    </r>
    <r>
      <rPr>
        <sz val="13"/>
        <rFont val="Times New Roman"/>
        <family val="1"/>
      </rPr>
      <t xml:space="preserve">) </t>
    </r>
  </si>
  <si>
    <r>
      <t>Drenaggio:</t>
    </r>
    <r>
      <rPr>
        <sz val="13"/>
        <color indexed="12"/>
        <rFont val="Times New Roman"/>
        <family val="1"/>
      </rPr>
      <t xml:space="preserve"> L </t>
    </r>
    <r>
      <rPr>
        <sz val="13"/>
        <rFont val="Times New Roman"/>
        <family val="1"/>
      </rPr>
      <t xml:space="preserve">(Lento); </t>
    </r>
    <r>
      <rPr>
        <sz val="13"/>
        <color indexed="12"/>
        <rFont val="Times New Roman"/>
        <family val="1"/>
      </rPr>
      <t xml:space="preserve">N </t>
    </r>
    <r>
      <rPr>
        <sz val="13"/>
        <rFont val="Times New Roman"/>
        <family val="1"/>
      </rPr>
      <t xml:space="preserve">(Norm.); </t>
    </r>
    <r>
      <rPr>
        <sz val="13"/>
        <color indexed="12"/>
        <rFont val="Times New Roman"/>
        <family val="1"/>
      </rPr>
      <t>R</t>
    </r>
    <r>
      <rPr>
        <sz val="13"/>
        <rFont val="Times New Roman"/>
        <family val="1"/>
      </rPr>
      <t xml:space="preserve"> (Rap.)</t>
    </r>
  </si>
  <si>
    <r>
      <t xml:space="preserve">Drenaggio: </t>
    </r>
    <r>
      <rPr>
        <sz val="13"/>
        <color indexed="10"/>
        <rFont val="Times New Roman"/>
        <family val="1"/>
      </rPr>
      <t>N</t>
    </r>
    <r>
      <rPr>
        <sz val="13"/>
        <rFont val="Times New Roman"/>
        <family val="1"/>
      </rPr>
      <t xml:space="preserve"> (Normale);</t>
    </r>
    <r>
      <rPr>
        <sz val="13"/>
        <color indexed="10"/>
        <rFont val="Times New Roman"/>
        <family val="1"/>
      </rPr>
      <t xml:space="preserve"> R</t>
    </r>
    <r>
      <rPr>
        <sz val="13"/>
        <rFont val="Times New Roman"/>
        <family val="1"/>
      </rPr>
      <t xml:space="preserve"> (Rapido) </t>
    </r>
  </si>
  <si>
    <r>
      <t>P</t>
    </r>
    <r>
      <rPr>
        <vertAlign val="subscript"/>
        <sz val="13"/>
        <rFont val="Arial"/>
        <family val="0"/>
      </rPr>
      <t>2</t>
    </r>
    <r>
      <rPr>
        <sz val="13"/>
        <rFont val="Arial"/>
        <family val="2"/>
      </rPr>
      <t>O</t>
    </r>
    <r>
      <rPr>
        <vertAlign val="subscript"/>
        <sz val="13"/>
        <rFont val="Arial"/>
        <family val="0"/>
      </rPr>
      <t>5</t>
    </r>
    <r>
      <rPr>
        <sz val="13"/>
        <rFont val="Arial"/>
        <family val="0"/>
      </rPr>
      <t xml:space="preserve"> </t>
    </r>
  </si>
  <si>
    <r>
      <t>K</t>
    </r>
    <r>
      <rPr>
        <vertAlign val="subscript"/>
        <sz val="13"/>
        <rFont val="Arial"/>
        <family val="0"/>
      </rPr>
      <t>2</t>
    </r>
    <r>
      <rPr>
        <sz val="13"/>
        <rFont val="Arial"/>
        <family val="2"/>
      </rPr>
      <t>O</t>
    </r>
    <r>
      <rPr>
        <sz val="13"/>
        <rFont val="Arial"/>
        <family val="0"/>
      </rPr>
      <t xml:space="preserve"> </t>
    </r>
  </si>
  <si>
    <t>Coeff. Recupero</t>
  </si>
  <si>
    <t>Titoli AMMENDANTI diversi</t>
  </si>
  <si>
    <r>
      <t xml:space="preserve">Ammendanti diversi-tutti gli anni </t>
    </r>
    <r>
      <rPr>
        <b/>
        <sz val="12"/>
        <color indexed="12"/>
        <rFont val="Times New Roman"/>
        <family val="1"/>
      </rPr>
      <t>(ins. TITOLO)</t>
    </r>
  </si>
  <si>
    <r>
      <t xml:space="preserve">Ammendanti diversi-apporti saltuari (ins. </t>
    </r>
    <r>
      <rPr>
        <b/>
        <sz val="12"/>
        <color indexed="12"/>
        <rFont val="Times New Roman"/>
        <family val="1"/>
      </rPr>
      <t>TITOLO)</t>
    </r>
  </si>
  <si>
    <r>
      <t>Età Frutteto (</t>
    </r>
    <r>
      <rPr>
        <b/>
        <sz val="13"/>
        <color indexed="12"/>
        <rFont val="Times New Roman"/>
        <family val="1"/>
      </rPr>
      <t>I; II; &gt;II</t>
    </r>
    <r>
      <rPr>
        <sz val="13"/>
        <rFont val="Times New Roman"/>
        <family val="1"/>
      </rPr>
      <t>).</t>
    </r>
  </si>
  <si>
    <r>
      <t>Durata impegni (</t>
    </r>
    <r>
      <rPr>
        <b/>
        <sz val="13"/>
        <color indexed="12"/>
        <rFont val="Times New Roman"/>
        <family val="1"/>
      </rPr>
      <t>n° anni)</t>
    </r>
  </si>
  <si>
    <r>
      <t>P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>O</t>
    </r>
    <r>
      <rPr>
        <vertAlign val="subscript"/>
        <sz val="13"/>
        <rFont val="Times New Roman"/>
        <family val="1"/>
      </rPr>
      <t>5</t>
    </r>
    <r>
      <rPr>
        <sz val="13"/>
        <rFont val="Times New Roman"/>
        <family val="1"/>
      </rPr>
      <t xml:space="preserve"> (</t>
    </r>
    <r>
      <rPr>
        <sz val="13"/>
        <color indexed="12"/>
        <rFont val="Times New Roman"/>
        <family val="1"/>
      </rPr>
      <t>mg/Kg</t>
    </r>
    <r>
      <rPr>
        <sz val="13"/>
        <rFont val="Times New Roman"/>
        <family val="1"/>
      </rPr>
      <t>)</t>
    </r>
  </si>
  <si>
    <r>
      <t>K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O </t>
    </r>
    <r>
      <rPr>
        <sz val="13"/>
        <color indexed="12"/>
        <rFont val="Times New Roman"/>
        <family val="1"/>
      </rPr>
      <t>(mg/Kg</t>
    </r>
    <r>
      <rPr>
        <sz val="13"/>
        <rFont val="Times New Roman"/>
        <family val="1"/>
      </rPr>
      <t>)</t>
    </r>
  </si>
  <si>
    <r>
      <t xml:space="preserve">Argilla Totale </t>
    </r>
    <r>
      <rPr>
        <sz val="13"/>
        <color indexed="12"/>
        <rFont val="Times New Roman"/>
        <family val="1"/>
      </rPr>
      <t>%</t>
    </r>
  </si>
  <si>
    <r>
      <t xml:space="preserve">Calcare totale </t>
    </r>
    <r>
      <rPr>
        <sz val="13"/>
        <color indexed="12"/>
        <rFont val="Times New Roman"/>
        <family val="1"/>
      </rPr>
      <t>%</t>
    </r>
  </si>
  <si>
    <r>
      <t xml:space="preserve">Azoto totale in </t>
    </r>
    <r>
      <rPr>
        <sz val="13"/>
        <color indexed="12"/>
        <rFont val="Times New Roman"/>
        <family val="1"/>
      </rPr>
      <t>%o:</t>
    </r>
  </si>
  <si>
    <r>
      <t xml:space="preserve">Sostanza organica in </t>
    </r>
    <r>
      <rPr>
        <sz val="13"/>
        <color indexed="12"/>
        <rFont val="Times New Roman"/>
        <family val="1"/>
      </rPr>
      <t>%</t>
    </r>
  </si>
  <si>
    <r>
      <t xml:space="preserve">Numero mesi </t>
    </r>
    <r>
      <rPr>
        <sz val="13"/>
        <rFont val="Times New Roman"/>
        <family val="1"/>
      </rPr>
      <t xml:space="preserve">di coltivazione </t>
    </r>
  </si>
  <si>
    <t>Classe di Coltura (D) (selez.da elenco)</t>
  </si>
  <si>
    <r>
      <t>P</t>
    </r>
    <r>
      <rPr>
        <vertAlign val="subscript"/>
        <sz val="13"/>
        <rFont val="Arial"/>
        <family val="0"/>
      </rPr>
      <t>2</t>
    </r>
    <r>
      <rPr>
        <sz val="13"/>
        <rFont val="Arial"/>
        <family val="2"/>
      </rPr>
      <t>O</t>
    </r>
    <r>
      <rPr>
        <vertAlign val="subscript"/>
        <sz val="13"/>
        <rFont val="Arial"/>
        <family val="0"/>
      </rPr>
      <t>5</t>
    </r>
    <r>
      <rPr>
        <sz val="13"/>
        <rFont val="Arial"/>
        <family val="0"/>
      </rPr>
      <t xml:space="preserve"> (D1*C+D2)</t>
    </r>
  </si>
  <si>
    <r>
      <t>K</t>
    </r>
    <r>
      <rPr>
        <vertAlign val="subscript"/>
        <sz val="13"/>
        <rFont val="Arial"/>
        <family val="0"/>
      </rPr>
      <t>2</t>
    </r>
    <r>
      <rPr>
        <sz val="13"/>
        <rFont val="Arial"/>
        <family val="2"/>
      </rPr>
      <t>O (D1*C+D2)</t>
    </r>
    <r>
      <rPr>
        <sz val="13"/>
        <rFont val="Arial"/>
        <family val="0"/>
      </rPr>
      <t xml:space="preserve"> </t>
    </r>
  </si>
  <si>
    <t xml:space="preserve">Fca (N) </t>
  </si>
  <si>
    <r>
      <t>Fca (P</t>
    </r>
    <r>
      <rPr>
        <vertAlign val="subscript"/>
        <sz val="13"/>
        <color indexed="10"/>
        <rFont val="Times New Roman"/>
        <family val="1"/>
      </rPr>
      <t>2</t>
    </r>
    <r>
      <rPr>
        <sz val="13"/>
        <color indexed="10"/>
        <rFont val="Times New Roman"/>
        <family val="1"/>
      </rPr>
      <t>O</t>
    </r>
    <r>
      <rPr>
        <vertAlign val="subscript"/>
        <sz val="13"/>
        <color indexed="10"/>
        <rFont val="Times New Roman"/>
        <family val="1"/>
      </rPr>
      <t>5</t>
    </r>
    <r>
      <rPr>
        <sz val="13"/>
        <color indexed="10"/>
        <rFont val="Times New Roman"/>
        <family val="1"/>
      </rPr>
      <t>)</t>
    </r>
  </si>
  <si>
    <r>
      <t>Fca (K</t>
    </r>
    <r>
      <rPr>
        <vertAlign val="subscript"/>
        <sz val="13"/>
        <color indexed="10"/>
        <rFont val="Times New Roman"/>
        <family val="1"/>
      </rPr>
      <t>2</t>
    </r>
    <r>
      <rPr>
        <sz val="13"/>
        <color indexed="10"/>
        <rFont val="Times New Roman"/>
        <family val="1"/>
      </rPr>
      <t>O)</t>
    </r>
  </si>
  <si>
    <t>E - Fertilizzazione organiche</t>
  </si>
  <si>
    <t>Coltura in ATTO non in elenco (selezione ALTRO e inserire i DATI)</t>
  </si>
  <si>
    <r>
      <t xml:space="preserve">DOSI OTTIMALI  DI AZOTO, FOSFORO E POTASSIO (Kg/Ha), </t>
    </r>
    <r>
      <rPr>
        <b/>
        <sz val="13"/>
        <color indexed="12"/>
        <rFont val="Times New Roman"/>
        <family val="1"/>
      </rPr>
      <t xml:space="preserve">AL LORDO DI ARRICCHIMENTI /RIDUZIONI.  </t>
    </r>
  </si>
  <si>
    <r>
      <t>QUOTA  DI  ARRICCHIMENTO / RIDUZIONE (</t>
    </r>
    <r>
      <rPr>
        <b/>
        <sz val="13"/>
        <color indexed="12"/>
        <rFont val="Times New Roman"/>
        <family val="1"/>
      </rPr>
      <t xml:space="preserve">valori con segno  - </t>
    </r>
    <r>
      <rPr>
        <b/>
        <sz val="13"/>
        <rFont val="Times New Roman"/>
        <family val="1"/>
      </rPr>
      <t xml:space="preserve">)  </t>
    </r>
    <r>
      <rPr>
        <b/>
        <sz val="13"/>
        <color indexed="12"/>
        <rFont val="Times New Roman"/>
        <family val="1"/>
      </rPr>
      <t>PER PERIODO DI COLTIVAZIONE</t>
    </r>
  </si>
  <si>
    <t xml:space="preserve">DOSI OTTIMALI  DI  N, P2O5 E  K2O (Kg/Ha), COMPRENSIVI DI ARRICCHIMENTI /RIDUZIONI CHE SONO STATI SUDDIVISI NEGLI ANNI DI IMPEGNO.  </t>
  </si>
  <si>
    <r>
      <t xml:space="preserve">         P</t>
    </r>
    <r>
      <rPr>
        <b/>
        <vertAlign val="subscript"/>
        <sz val="8"/>
        <rFont val="Arial"/>
        <family val="0"/>
      </rPr>
      <t>2</t>
    </r>
    <r>
      <rPr>
        <b/>
        <sz val="8"/>
        <rFont val="Arial"/>
        <family val="0"/>
      </rPr>
      <t>O</t>
    </r>
    <r>
      <rPr>
        <b/>
        <vertAlign val="subscript"/>
        <sz val="8"/>
        <rFont val="Arial"/>
        <family val="0"/>
      </rPr>
      <t>5</t>
    </r>
  </si>
  <si>
    <r>
      <t xml:space="preserve">        K</t>
    </r>
    <r>
      <rPr>
        <b/>
        <vertAlign val="subscript"/>
        <sz val="8"/>
        <rFont val="Arial"/>
        <family val="0"/>
      </rPr>
      <t>2</t>
    </r>
    <r>
      <rPr>
        <b/>
        <sz val="8"/>
        <rFont val="Arial"/>
        <family val="0"/>
      </rPr>
      <t>O</t>
    </r>
  </si>
  <si>
    <t>Al netto dei seguenti apporti di  fertilizzanti organici:</t>
  </si>
  <si>
    <t>Quantita (t/Ha)</t>
  </si>
  <si>
    <t>Tipologia fertilizzante organico</t>
  </si>
  <si>
    <t>aneto</t>
  </si>
  <si>
    <t>coriandolo</t>
  </si>
  <si>
    <t>origano</t>
  </si>
  <si>
    <t>menta</t>
  </si>
  <si>
    <t>rosmarino</t>
  </si>
  <si>
    <t>salvia</t>
  </si>
  <si>
    <r>
      <t>UNITA' AD ETTARO</t>
    </r>
    <r>
      <rPr>
        <b/>
        <sz val="12"/>
        <color indexed="10"/>
        <rFont val="Arial"/>
        <family val="0"/>
      </rPr>
      <t xml:space="preserve"> ( * )</t>
    </r>
  </si>
  <si>
    <r>
      <t>(*)</t>
    </r>
    <r>
      <rPr>
        <i/>
        <sz val="12"/>
        <rFont val="Arial"/>
        <family val="2"/>
      </rPr>
      <t xml:space="preserve"> Le unità di  P</t>
    </r>
    <r>
      <rPr>
        <i/>
        <vertAlign val="subscript"/>
        <sz val="12"/>
        <rFont val="Arial"/>
        <family val="2"/>
      </rPr>
      <t>2</t>
    </r>
    <r>
      <rPr>
        <i/>
        <sz val="12"/>
        <rFont val="Arial"/>
        <family val="2"/>
      </rPr>
      <t>O</t>
    </r>
    <r>
      <rPr>
        <i/>
        <vertAlign val="subscript"/>
        <sz val="12"/>
        <rFont val="Arial"/>
        <family val="2"/>
      </rPr>
      <t>5</t>
    </r>
    <r>
      <rPr>
        <i/>
        <sz val="12"/>
        <rFont val="Arial"/>
        <family val="2"/>
      </rPr>
      <t xml:space="preserve">  e  K</t>
    </r>
    <r>
      <rPr>
        <i/>
        <vertAlign val="subscript"/>
        <sz val="12"/>
        <rFont val="Arial"/>
        <family val="2"/>
      </rPr>
      <t>2</t>
    </r>
    <r>
      <rPr>
        <i/>
        <sz val="12"/>
        <rFont val="Arial"/>
        <family val="2"/>
      </rPr>
      <t xml:space="preserve">O sono comprensive di  arricchimenti/riduzioni  suddivise nei seguenti anni: </t>
    </r>
  </si>
  <si>
    <r>
      <t xml:space="preserve">Campo note / consigli : </t>
    </r>
    <r>
      <rPr>
        <sz val="11"/>
        <color indexed="12"/>
        <rFont val="Arial"/>
        <family val="2"/>
      </rPr>
      <t xml:space="preserve">  </t>
    </r>
  </si>
  <si>
    <t>Analisi di riferimento</t>
  </si>
  <si>
    <t>UNITA'</t>
  </si>
  <si>
    <t>TOTALI</t>
  </si>
  <si>
    <t xml:space="preserve">UNITA' </t>
  </si>
  <si>
    <r>
      <t xml:space="preserve">Superficie Ha </t>
    </r>
    <r>
      <rPr>
        <b/>
        <sz val="10"/>
        <color indexed="10"/>
        <rFont val="Arial"/>
        <family val="2"/>
      </rPr>
      <t>(eventuale)</t>
    </r>
  </si>
  <si>
    <t>Dosi_max</t>
  </si>
  <si>
    <t>Dosi max zv</t>
  </si>
  <si>
    <t>N…….</t>
  </si>
  <si>
    <t>soia</t>
  </si>
  <si>
    <t>ravanello</t>
  </si>
  <si>
    <t>lenticchia</t>
  </si>
  <si>
    <t>radicchio</t>
  </si>
  <si>
    <t>prezzemolo</t>
  </si>
  <si>
    <t xml:space="preserve">basilico </t>
  </si>
  <si>
    <t>sedano</t>
  </si>
  <si>
    <t>loiessa</t>
  </si>
  <si>
    <t>N.</t>
  </si>
  <si>
    <t>farro</t>
  </si>
  <si>
    <t>lupinella (fieno)</t>
  </si>
  <si>
    <t>sorgo da granella</t>
  </si>
  <si>
    <t>sorgo da foraggio</t>
  </si>
  <si>
    <t>sulla</t>
  </si>
  <si>
    <t xml:space="preserve">trifoglio (erbaio - fieno) </t>
  </si>
  <si>
    <t>trifoglio (prati - fieno)</t>
  </si>
  <si>
    <t xml:space="preserve">triticale </t>
  </si>
  <si>
    <t>veccia</t>
  </si>
  <si>
    <t>MAS</t>
  </si>
  <si>
    <t>melograno</t>
  </si>
  <si>
    <t>old2</t>
  </si>
  <si>
    <t>old1</t>
  </si>
  <si>
    <t>old3</t>
  </si>
  <si>
    <t>old4</t>
  </si>
  <si>
    <t>Fattore conc.allevamento (Fca)</t>
  </si>
  <si>
    <t>cicerchia</t>
  </si>
  <si>
    <t>lupino</t>
  </si>
  <si>
    <t>mandorlo</t>
  </si>
  <si>
    <t>pistacchio</t>
  </si>
  <si>
    <t>ruscus</t>
  </si>
  <si>
    <t>lampone</t>
  </si>
  <si>
    <t>mirtillo</t>
  </si>
  <si>
    <t>uva spina</t>
  </si>
  <si>
    <t>rovo inerme</t>
  </si>
  <si>
    <t>timo</t>
  </si>
  <si>
    <t>girasole</t>
  </si>
  <si>
    <t>PCA  2021</t>
  </si>
  <si>
    <r>
      <t xml:space="preserve">Fermo restando l'apporto di unità di N calcolate con il PCA, per le aziende i cui terreni ricadono in ZVN,  non è consentito superare l'apporto massimo previsto nel programma d'azione (MAS) pari a </t>
    </r>
    <r>
      <rPr>
        <b/>
        <sz val="12"/>
        <rFont val="Arial"/>
        <family val="2"/>
      </rPr>
      <t>Kg/Ha</t>
    </r>
    <r>
      <rPr>
        <sz val="12"/>
        <rFont val="Arial"/>
        <family val="2"/>
      </rPr>
      <t>:</t>
    </r>
  </si>
  <si>
    <t>Non disponibile</t>
  </si>
  <si>
    <t>MAS - Apporto massimo di azoto  in ZVN (Kg/ha * anno)</t>
  </si>
  <si>
    <t>Intestazione del tecnico esterno</t>
  </si>
  <si>
    <t>Ver. 2.0 - Rev. 2.0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</si>
</sst>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-* #,##0.0_-;\-* #,##0.0_-;_-* &quot;-&quot;_-;_-@_-"/>
    <numFmt numFmtId="183" formatCode="_-* #,##0.00_-;\-* #,##0.00_-;_-* &quot;-&quot;_-;_-@_-"/>
    <numFmt numFmtId="184" formatCode="_-* #,##0.000_-;\-* #,##0.000_-;_-* &quot;-&quot;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[$-410]dddd\ d\ mmmm\ yyyy"/>
    <numFmt numFmtId="190" formatCode="_-* #,##0.0_-;\-* #,##0.0_-;_-* &quot;-&quot;?_-;_-@_-"/>
    <numFmt numFmtId="191" formatCode="[$-410]mmm\-yy;@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</numFmts>
  <fonts count="1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2"/>
      <color indexed="10"/>
      <name val="Arial"/>
      <family val="2"/>
    </font>
    <font>
      <b/>
      <vertAlign val="subscript"/>
      <sz val="12"/>
      <name val="Arial"/>
      <family val="2"/>
    </font>
    <font>
      <b/>
      <sz val="12"/>
      <color indexed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0"/>
    </font>
    <font>
      <b/>
      <vertAlign val="subscript"/>
      <sz val="8"/>
      <name val="Arial"/>
      <family val="0"/>
    </font>
    <font>
      <b/>
      <sz val="9"/>
      <name val="Arial"/>
      <family val="2"/>
    </font>
    <font>
      <b/>
      <sz val="14"/>
      <name val="Times New Roman"/>
      <family val="1"/>
    </font>
    <font>
      <sz val="11"/>
      <name val="Arial"/>
      <family val="0"/>
    </font>
    <font>
      <sz val="9"/>
      <name val="Arial"/>
      <family val="0"/>
    </font>
    <font>
      <u val="single"/>
      <sz val="10"/>
      <name val="Arial"/>
      <family val="0"/>
    </font>
    <font>
      <sz val="12"/>
      <color indexed="9"/>
      <name val="Arial"/>
      <family val="2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vertAlign val="subscript"/>
      <sz val="12"/>
      <name val="Times New Roman"/>
      <family val="1"/>
    </font>
    <font>
      <u val="single"/>
      <sz val="10"/>
      <color indexed="10"/>
      <name val="Arial"/>
      <family val="0"/>
    </font>
    <font>
      <vertAlign val="subscript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vertAlign val="superscript"/>
      <sz val="12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vertAlign val="subscript"/>
      <sz val="10"/>
      <name val="Arial"/>
      <family val="2"/>
    </font>
    <font>
      <b/>
      <sz val="10"/>
      <color indexed="12"/>
      <name val="Arial"/>
      <family val="2"/>
    </font>
    <font>
      <sz val="13"/>
      <color indexed="12"/>
      <name val="Times New Roman"/>
      <family val="1"/>
    </font>
    <font>
      <sz val="13"/>
      <color indexed="12"/>
      <name val="Arial"/>
      <family val="0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0"/>
      <color indexed="56"/>
      <name val="Arial"/>
      <family val="0"/>
    </font>
    <font>
      <b/>
      <sz val="10"/>
      <color indexed="56"/>
      <name val="Arial"/>
      <family val="0"/>
    </font>
    <font>
      <b/>
      <sz val="10"/>
      <color indexed="10"/>
      <name val="Arial"/>
      <family val="0"/>
    </font>
    <font>
      <b/>
      <sz val="11"/>
      <name val="Times New Roman"/>
      <family val="1"/>
    </font>
    <font>
      <b/>
      <sz val="13"/>
      <color indexed="12"/>
      <name val="Times New Roman"/>
      <family val="1"/>
    </font>
    <font>
      <i/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vertAlign val="subscript"/>
      <sz val="13"/>
      <name val="Times New Roman"/>
      <family val="1"/>
    </font>
    <font>
      <vertAlign val="subscript"/>
      <sz val="13"/>
      <color indexed="10"/>
      <name val="Times New Roman"/>
      <family val="1"/>
    </font>
    <font>
      <sz val="13"/>
      <name val="Arial"/>
      <family val="0"/>
    </font>
    <font>
      <vertAlign val="subscript"/>
      <sz val="13"/>
      <name val="Arial"/>
      <family val="0"/>
    </font>
    <font>
      <b/>
      <sz val="13"/>
      <name val="Times New Roman"/>
      <family val="1"/>
    </font>
    <font>
      <i/>
      <vertAlign val="subscript"/>
      <sz val="12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Times New Roman"/>
      <family val="1"/>
    </font>
    <font>
      <b/>
      <u val="single"/>
      <sz val="11"/>
      <name val="Arial"/>
      <family val="2"/>
    </font>
    <font>
      <b/>
      <sz val="12"/>
      <color indexed="10"/>
      <name val="Arial"/>
      <family val="0"/>
    </font>
    <font>
      <i/>
      <sz val="12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56"/>
      <name val="Arial"/>
      <family val="2"/>
    </font>
    <font>
      <b/>
      <i/>
      <sz val="10"/>
      <color indexed="56"/>
      <name val="Arial"/>
      <family val="2"/>
    </font>
    <font>
      <u val="single"/>
      <sz val="12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6"/>
      <color indexed="10"/>
      <name val="Arial"/>
      <family val="2"/>
    </font>
    <font>
      <sz val="26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6"/>
      <color rgb="FFFF0000"/>
      <name val="Arial"/>
      <family val="2"/>
    </font>
    <font>
      <sz val="26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20" borderId="1" applyNumberFormat="0" applyAlignment="0" applyProtection="0"/>
    <xf numFmtId="0" fontId="107" fillId="0" borderId="2" applyNumberFormat="0" applyFill="0" applyAlignment="0" applyProtection="0"/>
    <xf numFmtId="0" fontId="108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0" fillId="29" borderId="0" applyNumberFormat="0" applyBorder="0" applyAlignment="0" applyProtection="0"/>
    <xf numFmtId="0" fontId="0" fillId="30" borderId="4" applyNumberFormat="0" applyFont="0" applyAlignment="0" applyProtection="0"/>
    <xf numFmtId="0" fontId="111" fillId="20" borderId="5" applyNumberFormat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0" borderId="7" applyNumberFormat="0" applyFill="0" applyAlignment="0" applyProtection="0"/>
    <xf numFmtId="0" fontId="117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31" borderId="0" applyNumberFormat="0" applyBorder="0" applyAlignment="0" applyProtection="0"/>
    <xf numFmtId="0" fontId="12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/>
    </xf>
    <xf numFmtId="10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34" borderId="15" xfId="0" applyFont="1" applyFill="1" applyBorder="1" applyAlignment="1">
      <alignment horizontal="centerContinuous"/>
    </xf>
    <xf numFmtId="0" fontId="4" fillId="34" borderId="10" xfId="0" applyFont="1" applyFill="1" applyBorder="1" applyAlignment="1">
      <alignment horizontal="centerContinuous"/>
    </xf>
    <xf numFmtId="0" fontId="4" fillId="34" borderId="11" xfId="0" applyFont="1" applyFill="1" applyBorder="1" applyAlignment="1">
      <alignment horizontal="centerContinuous"/>
    </xf>
    <xf numFmtId="0" fontId="0" fillId="34" borderId="14" xfId="0" applyFont="1" applyFill="1" applyBorder="1" applyAlignment="1">
      <alignment/>
    </xf>
    <xf numFmtId="10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0" fillId="0" borderId="0" xfId="0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4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6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3" fillId="0" borderId="1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justify" vertical="top" wrapText="1"/>
    </xf>
    <xf numFmtId="191" fontId="6" fillId="0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35" borderId="21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22" xfId="0" applyFont="1" applyBorder="1" applyAlignment="1">
      <alignment/>
    </xf>
    <xf numFmtId="0" fontId="14" fillId="35" borderId="23" xfId="0" applyFont="1" applyFill="1" applyBorder="1" applyAlignment="1">
      <alignment/>
    </xf>
    <xf numFmtId="0" fontId="14" fillId="0" borderId="24" xfId="0" applyFont="1" applyBorder="1" applyAlignment="1">
      <alignment/>
    </xf>
    <xf numFmtId="0" fontId="27" fillId="0" borderId="0" xfId="0" applyFont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2" fontId="28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35" fillId="0" borderId="0" xfId="0" applyFont="1" applyAlignment="1">
      <alignment horizontal="center"/>
    </xf>
    <xf numFmtId="43" fontId="4" fillId="0" borderId="14" xfId="45" applyFont="1" applyBorder="1" applyAlignment="1">
      <alignment/>
    </xf>
    <xf numFmtId="0" fontId="35" fillId="0" borderId="0" xfId="0" applyFont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1" fillId="33" borderId="14" xfId="0" applyFont="1" applyFill="1" applyBorder="1" applyAlignment="1">
      <alignment/>
    </xf>
    <xf numFmtId="2" fontId="31" fillId="34" borderId="14" xfId="0" applyNumberFormat="1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194" fontId="4" fillId="0" borderId="0" xfId="45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2" fontId="0" fillId="0" borderId="14" xfId="0" applyNumberFormat="1" applyBorder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2" fontId="38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Continuous"/>
    </xf>
    <xf numFmtId="10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1" fillId="0" borderId="0" xfId="0" applyFont="1" applyAlignment="1">
      <alignment/>
    </xf>
    <xf numFmtId="0" fontId="4" fillId="36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8" borderId="15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4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4" fillId="39" borderId="12" xfId="0" applyFont="1" applyFill="1" applyBorder="1" applyAlignment="1">
      <alignment/>
    </xf>
    <xf numFmtId="0" fontId="31" fillId="39" borderId="0" xfId="0" applyFont="1" applyFill="1" applyAlignment="1">
      <alignment/>
    </xf>
    <xf numFmtId="0" fontId="31" fillId="39" borderId="15" xfId="0" applyFont="1" applyFill="1" applyBorder="1" applyAlignment="1">
      <alignment horizontal="centerContinuous"/>
    </xf>
    <xf numFmtId="0" fontId="31" fillId="39" borderId="11" xfId="0" applyFont="1" applyFill="1" applyBorder="1" applyAlignment="1">
      <alignment horizontal="centerContinuous"/>
    </xf>
    <xf numFmtId="0" fontId="37" fillId="39" borderId="14" xfId="0" applyFont="1" applyFill="1" applyBorder="1" applyAlignment="1">
      <alignment/>
    </xf>
    <xf numFmtId="10" fontId="31" fillId="39" borderId="14" xfId="0" applyNumberFormat="1" applyFont="1" applyFill="1" applyBorder="1" applyAlignment="1">
      <alignment/>
    </xf>
    <xf numFmtId="0" fontId="31" fillId="39" borderId="14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83" fontId="0" fillId="0" borderId="0" xfId="46" applyNumberFormat="1" applyFont="1" applyFill="1" applyBorder="1" applyAlignment="1" applyProtection="1">
      <alignment horizontal="centerContinuous"/>
      <protection locked="0"/>
    </xf>
    <xf numFmtId="9" fontId="0" fillId="0" borderId="0" xfId="50" applyFont="1" applyFill="1" applyBorder="1" applyAlignment="1" applyProtection="1">
      <alignment horizontal="centerContinuous"/>
      <protection locked="0"/>
    </xf>
    <xf numFmtId="2" fontId="0" fillId="0" borderId="0" xfId="0" applyNumberForma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 applyProtection="1">
      <alignment horizontal="centerContinuous" wrapText="1"/>
      <protection locked="0"/>
    </xf>
    <xf numFmtId="0" fontId="0" fillId="0" borderId="0" xfId="0" applyFill="1" applyBorder="1" applyAlignment="1" applyProtection="1">
      <alignment horizontal="centerContinuous" wrapText="1"/>
      <protection locked="0"/>
    </xf>
    <xf numFmtId="0" fontId="22" fillId="0" borderId="0" xfId="0" applyFont="1" applyAlignment="1" applyProtection="1">
      <alignment/>
      <protection locked="0"/>
    </xf>
    <xf numFmtId="183" fontId="1" fillId="0" borderId="0" xfId="46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0" fillId="40" borderId="23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18" fillId="40" borderId="0" xfId="0" applyFont="1" applyFill="1" applyBorder="1" applyAlignment="1" applyProtection="1">
      <alignment/>
      <protection/>
    </xf>
    <xf numFmtId="0" fontId="18" fillId="40" borderId="24" xfId="0" applyFont="1" applyFill="1" applyBorder="1" applyAlignment="1" applyProtection="1">
      <alignment/>
      <protection/>
    </xf>
    <xf numFmtId="0" fontId="18" fillId="40" borderId="23" xfId="0" applyFont="1" applyFill="1" applyBorder="1" applyAlignment="1" applyProtection="1">
      <alignment/>
      <protection/>
    </xf>
    <xf numFmtId="0" fontId="7" fillId="40" borderId="0" xfId="0" applyFont="1" applyFill="1" applyBorder="1" applyAlignment="1" applyProtection="1">
      <alignment horizontal="centerContinuous"/>
      <protection/>
    </xf>
    <xf numFmtId="0" fontId="0" fillId="40" borderId="23" xfId="0" applyFill="1" applyBorder="1" applyAlignment="1" applyProtection="1">
      <alignment horizontal="centerContinuous"/>
      <protection/>
    </xf>
    <xf numFmtId="0" fontId="0" fillId="40" borderId="0" xfId="0" applyFill="1" applyBorder="1" applyAlignment="1" applyProtection="1">
      <alignment horizontal="centerContinuous"/>
      <protection/>
    </xf>
    <xf numFmtId="0" fontId="9" fillId="0" borderId="0" xfId="0" applyFont="1" applyFill="1" applyBorder="1" applyAlignment="1">
      <alignment/>
    </xf>
    <xf numFmtId="2" fontId="4" fillId="0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/>
    </xf>
    <xf numFmtId="2" fontId="14" fillId="0" borderId="27" xfId="0" applyNumberFormat="1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31" fillId="0" borderId="14" xfId="0" applyFont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27" fillId="0" borderId="0" xfId="0" applyFont="1" applyFill="1" applyBorder="1" applyAlignment="1" applyProtection="1">
      <alignment horizontal="center"/>
      <protection/>
    </xf>
    <xf numFmtId="2" fontId="31" fillId="0" borderId="12" xfId="0" applyNumberFormat="1" applyFont="1" applyBorder="1" applyAlignment="1">
      <alignment horizontal="center"/>
    </xf>
    <xf numFmtId="2" fontId="54" fillId="0" borderId="14" xfId="0" applyNumberFormat="1" applyFont="1" applyBorder="1" applyAlignment="1">
      <alignment/>
    </xf>
    <xf numFmtId="0" fontId="31" fillId="39" borderId="0" xfId="0" applyFont="1" applyFill="1" applyBorder="1" applyAlignment="1">
      <alignment/>
    </xf>
    <xf numFmtId="0" fontId="56" fillId="0" borderId="26" xfId="0" applyFont="1" applyBorder="1" applyAlignment="1">
      <alignment horizontal="center"/>
    </xf>
    <xf numFmtId="2" fontId="55" fillId="0" borderId="14" xfId="0" applyNumberFormat="1" applyFont="1" applyBorder="1" applyAlignment="1">
      <alignment/>
    </xf>
    <xf numFmtId="0" fontId="58" fillId="0" borderId="26" xfId="0" applyFont="1" applyBorder="1" applyAlignment="1">
      <alignment horizontal="center"/>
    </xf>
    <xf numFmtId="2" fontId="57" fillId="0" borderId="14" xfId="0" applyNumberFormat="1" applyFont="1" applyBorder="1" applyAlignment="1">
      <alignment/>
    </xf>
    <xf numFmtId="0" fontId="59" fillId="0" borderId="26" xfId="0" applyFont="1" applyBorder="1" applyAlignment="1">
      <alignment horizontal="center"/>
    </xf>
    <xf numFmtId="2" fontId="14" fillId="0" borderId="25" xfId="0" applyNumberFormat="1" applyFont="1" applyFill="1" applyBorder="1" applyAlignment="1">
      <alignment horizontal="center" wrapText="1"/>
    </xf>
    <xf numFmtId="9" fontId="14" fillId="0" borderId="0" xfId="50" applyFont="1" applyAlignment="1">
      <alignment/>
    </xf>
    <xf numFmtId="9" fontId="14" fillId="0" borderId="25" xfId="50" applyFont="1" applyFill="1" applyBorder="1" applyAlignment="1">
      <alignment horizontal="center" wrapText="1"/>
    </xf>
    <xf numFmtId="9" fontId="4" fillId="0" borderId="12" xfId="5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9" fontId="37" fillId="0" borderId="28" xfId="50" applyFont="1" applyFill="1" applyBorder="1" applyAlignment="1" applyProtection="1">
      <alignment horizontal="center"/>
      <protection/>
    </xf>
    <xf numFmtId="0" fontId="30" fillId="0" borderId="28" xfId="0" applyNumberFormat="1" applyFont="1" applyBorder="1" applyAlignment="1">
      <alignment wrapText="1"/>
    </xf>
    <xf numFmtId="2" fontId="30" fillId="0" borderId="28" xfId="0" applyNumberFormat="1" applyFont="1" applyBorder="1" applyAlignment="1">
      <alignment horizontal="center"/>
    </xf>
    <xf numFmtId="9" fontId="30" fillId="0" borderId="28" xfId="5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 locked="0"/>
    </xf>
    <xf numFmtId="2" fontId="43" fillId="0" borderId="0" xfId="0" applyNumberFormat="1" applyFont="1" applyFill="1" applyBorder="1" applyAlignment="1" applyProtection="1">
      <alignment horizontal="center"/>
      <protection locked="0"/>
    </xf>
    <xf numFmtId="0" fontId="4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9" fontId="4" fillId="0" borderId="12" xfId="50" applyFont="1" applyFill="1" applyBorder="1" applyAlignment="1">
      <alignment horizontal="center"/>
    </xf>
    <xf numFmtId="43" fontId="0" fillId="0" borderId="12" xfId="0" applyNumberFormat="1" applyFont="1" applyFill="1" applyBorder="1" applyAlignment="1">
      <alignment horizontal="center"/>
    </xf>
    <xf numFmtId="43" fontId="0" fillId="0" borderId="12" xfId="0" applyNumberFormat="1" applyFont="1" applyFill="1" applyBorder="1" applyAlignment="1">
      <alignment/>
    </xf>
    <xf numFmtId="0" fontId="30" fillId="0" borderId="0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49" fillId="0" borderId="14" xfId="0" applyNumberFormat="1" applyFont="1" applyFill="1" applyBorder="1" applyAlignment="1" applyProtection="1">
      <alignment/>
      <protection locked="0"/>
    </xf>
    <xf numFmtId="2" fontId="50" fillId="0" borderId="14" xfId="0" applyNumberFormat="1" applyFont="1" applyFill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 horizontal="center" wrapText="1"/>
      <protection/>
    </xf>
    <xf numFmtId="176" fontId="29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 locked="0"/>
    </xf>
    <xf numFmtId="9" fontId="42" fillId="0" borderId="0" xfId="5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Continuous"/>
      <protection locked="0"/>
    </xf>
    <xf numFmtId="2" fontId="44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60" fillId="0" borderId="29" xfId="0" applyFont="1" applyFill="1" applyBorder="1" applyAlignment="1" applyProtection="1">
      <alignment/>
      <protection/>
    </xf>
    <xf numFmtId="0" fontId="60" fillId="0" borderId="30" xfId="0" applyFont="1" applyFill="1" applyBorder="1" applyAlignment="1" applyProtection="1">
      <alignment/>
      <protection/>
    </xf>
    <xf numFmtId="0" fontId="61" fillId="41" borderId="31" xfId="0" applyFont="1" applyFill="1" applyBorder="1" applyAlignment="1" applyProtection="1">
      <alignment/>
      <protection/>
    </xf>
    <xf numFmtId="0" fontId="62" fillId="41" borderId="32" xfId="0" applyFont="1" applyFill="1" applyBorder="1" applyAlignment="1" applyProtection="1">
      <alignment horizontal="center"/>
      <protection/>
    </xf>
    <xf numFmtId="0" fontId="63" fillId="42" borderId="33" xfId="0" applyFont="1" applyFill="1" applyBorder="1" applyAlignment="1" applyProtection="1">
      <alignment/>
      <protection/>
    </xf>
    <xf numFmtId="0" fontId="64" fillId="42" borderId="34" xfId="0" applyFont="1" applyFill="1" applyBorder="1" applyAlignment="1" applyProtection="1">
      <alignment horizontal="center" wrapText="1"/>
      <protection/>
    </xf>
    <xf numFmtId="0" fontId="65" fillId="0" borderId="33" xfId="0" applyFont="1" applyFill="1" applyBorder="1" applyAlignment="1" applyProtection="1">
      <alignment/>
      <protection/>
    </xf>
    <xf numFmtId="0" fontId="49" fillId="0" borderId="34" xfId="0" applyFont="1" applyFill="1" applyBorder="1" applyAlignment="1" applyProtection="1">
      <alignment horizontal="center"/>
      <protection locked="0"/>
    </xf>
    <xf numFmtId="2" fontId="49" fillId="0" borderId="34" xfId="0" applyNumberFormat="1" applyFont="1" applyFill="1" applyBorder="1" applyAlignment="1" applyProtection="1">
      <alignment horizontal="center"/>
      <protection locked="0"/>
    </xf>
    <xf numFmtId="0" fontId="65" fillId="42" borderId="33" xfId="0" applyFont="1" applyFill="1" applyBorder="1" applyAlignment="1" applyProtection="1">
      <alignment/>
      <protection/>
    </xf>
    <xf numFmtId="176" fontId="65" fillId="42" borderId="34" xfId="0" applyNumberFormat="1" applyFont="1" applyFill="1" applyBorder="1" applyAlignment="1" applyProtection="1">
      <alignment horizontal="center"/>
      <protection locked="0"/>
    </xf>
    <xf numFmtId="0" fontId="65" fillId="0" borderId="33" xfId="0" applyFont="1" applyFill="1" applyBorder="1" applyAlignment="1" applyProtection="1">
      <alignment wrapText="1"/>
      <protection/>
    </xf>
    <xf numFmtId="0" fontId="64" fillId="42" borderId="33" xfId="0" applyFont="1" applyFill="1" applyBorder="1" applyAlignment="1" applyProtection="1">
      <alignment/>
      <protection/>
    </xf>
    <xf numFmtId="0" fontId="64" fillId="42" borderId="34" xfId="0" applyFont="1" applyFill="1" applyBorder="1" applyAlignment="1" applyProtection="1">
      <alignment horizontal="center"/>
      <protection/>
    </xf>
    <xf numFmtId="0" fontId="49" fillId="0" borderId="34" xfId="0" applyNumberFormat="1" applyFont="1" applyFill="1" applyBorder="1" applyAlignment="1" applyProtection="1">
      <alignment horizontal="center"/>
      <protection locked="0"/>
    </xf>
    <xf numFmtId="0" fontId="64" fillId="42" borderId="35" xfId="0" applyFont="1" applyFill="1" applyBorder="1" applyAlignment="1" applyProtection="1">
      <alignment/>
      <protection/>
    </xf>
    <xf numFmtId="9" fontId="64" fillId="42" borderId="36" xfId="50" applyFont="1" applyFill="1" applyBorder="1" applyAlignment="1" applyProtection="1">
      <alignment horizontal="center"/>
      <protection/>
    </xf>
    <xf numFmtId="0" fontId="68" fillId="42" borderId="33" xfId="0" applyFont="1" applyFill="1" applyBorder="1" applyAlignment="1" applyProtection="1">
      <alignment/>
      <protection/>
    </xf>
    <xf numFmtId="0" fontId="68" fillId="42" borderId="3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9" fillId="0" borderId="33" xfId="0" applyFont="1" applyFill="1" applyBorder="1" applyAlignment="1" applyProtection="1">
      <alignment/>
      <protection/>
    </xf>
    <xf numFmtId="2" fontId="31" fillId="0" borderId="28" xfId="0" applyNumberFormat="1" applyFont="1" applyFill="1" applyBorder="1" applyAlignment="1">
      <alignment/>
    </xf>
    <xf numFmtId="2" fontId="4" fillId="0" borderId="0" xfId="0" applyNumberFormat="1" applyFont="1" applyAlignment="1">
      <alignment horizontal="left"/>
    </xf>
    <xf numFmtId="2" fontId="68" fillId="42" borderId="34" xfId="0" applyNumberFormat="1" applyFont="1" applyFill="1" applyBorder="1" applyAlignment="1" applyProtection="1">
      <alignment/>
      <protection/>
    </xf>
    <xf numFmtId="2" fontId="68" fillId="42" borderId="36" xfId="0" applyNumberFormat="1" applyFont="1" applyFill="1" applyBorder="1" applyAlignment="1" applyProtection="1">
      <alignment/>
      <protection/>
    </xf>
    <xf numFmtId="9" fontId="59" fillId="0" borderId="14" xfId="50" applyFont="1" applyBorder="1" applyAlignment="1">
      <alignment/>
    </xf>
    <xf numFmtId="9" fontId="0" fillId="0" borderId="14" xfId="50" applyFont="1" applyBorder="1" applyAlignment="1">
      <alignment/>
    </xf>
    <xf numFmtId="9" fontId="58" fillId="0" borderId="14" xfId="50" applyFont="1" applyBorder="1" applyAlignment="1">
      <alignment/>
    </xf>
    <xf numFmtId="9" fontId="56" fillId="0" borderId="14" xfId="50" applyFont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14" fontId="74" fillId="0" borderId="0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79" fillId="0" borderId="0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/>
      <protection locked="0"/>
    </xf>
    <xf numFmtId="183" fontId="58" fillId="0" borderId="0" xfId="46" applyNumberFormat="1" applyFont="1" applyFill="1" applyBorder="1" applyAlignment="1" applyProtection="1">
      <alignment horizontal="centerContinuous"/>
      <protection locked="0"/>
    </xf>
    <xf numFmtId="183" fontId="58" fillId="0" borderId="37" xfId="46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54" fillId="0" borderId="0" xfId="0" applyFont="1" applyAlignment="1" applyProtection="1">
      <alignment horizontal="centerContinuous"/>
      <protection/>
    </xf>
    <xf numFmtId="0" fontId="5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51" fillId="0" borderId="0" xfId="0" applyFont="1" applyBorder="1" applyAlignment="1" applyProtection="1">
      <alignment horizontal="center"/>
      <protection locked="0"/>
    </xf>
    <xf numFmtId="0" fontId="7" fillId="40" borderId="38" xfId="0" applyFont="1" applyFill="1" applyBorder="1" applyAlignment="1" applyProtection="1">
      <alignment/>
      <protection/>
    </xf>
    <xf numFmtId="0" fontId="7" fillId="40" borderId="39" xfId="0" applyFont="1" applyFill="1" applyBorder="1" applyAlignment="1" applyProtection="1">
      <alignment/>
      <protection/>
    </xf>
    <xf numFmtId="0" fontId="7" fillId="40" borderId="38" xfId="0" applyFont="1" applyFill="1" applyBorder="1" applyAlignment="1" applyProtection="1">
      <alignment horizontal="centerContinuous"/>
      <protection/>
    </xf>
    <xf numFmtId="0" fontId="0" fillId="40" borderId="39" xfId="0" applyFill="1" applyBorder="1" applyAlignment="1" applyProtection="1">
      <alignment/>
      <protection/>
    </xf>
    <xf numFmtId="9" fontId="7" fillId="40" borderId="38" xfId="0" applyNumberFormat="1" applyFont="1" applyFill="1" applyBorder="1" applyAlignment="1" applyProtection="1">
      <alignment horizontal="centerContinuous"/>
      <protection/>
    </xf>
    <xf numFmtId="0" fontId="23" fillId="0" borderId="0" xfId="0" applyFont="1" applyAlignment="1" applyProtection="1">
      <alignment horizontal="centerContinuous"/>
      <protection locked="0"/>
    </xf>
    <xf numFmtId="0" fontId="0" fillId="40" borderId="40" xfId="0" applyFill="1" applyBorder="1" applyAlignment="1" applyProtection="1">
      <alignment/>
      <protection/>
    </xf>
    <xf numFmtId="0" fontId="0" fillId="40" borderId="13" xfId="0" applyFill="1" applyBorder="1" applyAlignment="1" applyProtection="1">
      <alignment/>
      <protection/>
    </xf>
    <xf numFmtId="0" fontId="0" fillId="40" borderId="41" xfId="0" applyFill="1" applyBorder="1" applyAlignment="1" applyProtection="1">
      <alignment/>
      <protection/>
    </xf>
    <xf numFmtId="0" fontId="7" fillId="40" borderId="17" xfId="0" applyFont="1" applyFill="1" applyBorder="1" applyAlignment="1" applyProtection="1">
      <alignment horizontal="center"/>
      <protection/>
    </xf>
    <xf numFmtId="0" fontId="7" fillId="40" borderId="13" xfId="0" applyFont="1" applyFill="1" applyBorder="1" applyAlignment="1" applyProtection="1">
      <alignment horizontal="center"/>
      <protection/>
    </xf>
    <xf numFmtId="0" fontId="7" fillId="40" borderId="41" xfId="0" applyFont="1" applyFill="1" applyBorder="1" applyAlignment="1" applyProtection="1">
      <alignment horizontal="center"/>
      <protection/>
    </xf>
    <xf numFmtId="0" fontId="14" fillId="0" borderId="26" xfId="0" applyFont="1" applyBorder="1" applyAlignment="1">
      <alignment/>
    </xf>
    <xf numFmtId="0" fontId="75" fillId="0" borderId="12" xfId="0" applyFont="1" applyFill="1" applyBorder="1" applyAlignment="1">
      <alignment/>
    </xf>
    <xf numFmtId="0" fontId="30" fillId="0" borderId="14" xfId="0" applyFont="1" applyBorder="1" applyAlignment="1">
      <alignment/>
    </xf>
    <xf numFmtId="2" fontId="14" fillId="0" borderId="20" xfId="0" applyNumberFormat="1" applyFont="1" applyBorder="1" applyAlignment="1">
      <alignment horizontal="center" wrapText="1"/>
    </xf>
    <xf numFmtId="0" fontId="14" fillId="0" borderId="25" xfId="0" applyFont="1" applyFill="1" applyBorder="1" applyAlignment="1">
      <alignment wrapText="1"/>
    </xf>
    <xf numFmtId="0" fontId="14" fillId="0" borderId="27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25" xfId="0" applyFont="1" applyBorder="1" applyAlignment="1">
      <alignment horizontal="center" wrapText="1"/>
    </xf>
    <xf numFmtId="0" fontId="15" fillId="0" borderId="14" xfId="0" applyFont="1" applyBorder="1" applyAlignment="1">
      <alignment/>
    </xf>
    <xf numFmtId="0" fontId="15" fillId="0" borderId="0" xfId="0" applyFont="1" applyAlignment="1">
      <alignment/>
    </xf>
    <xf numFmtId="2" fontId="121" fillId="0" borderId="24" xfId="0" applyNumberFormat="1" applyFont="1" applyBorder="1" applyAlignment="1">
      <alignment horizontal="center"/>
    </xf>
    <xf numFmtId="0" fontId="121" fillId="0" borderId="26" xfId="0" applyFont="1" applyBorder="1" applyAlignment="1">
      <alignment/>
    </xf>
    <xf numFmtId="0" fontId="60" fillId="0" borderId="42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wrapText="1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2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justify" vertical="top" wrapText="1"/>
    </xf>
    <xf numFmtId="2" fontId="0" fillId="0" borderId="14" xfId="0" applyNumberFormat="1" applyFont="1" applyFill="1" applyBorder="1" applyAlignment="1">
      <alignment horizontal="right" vertical="top" wrapText="1"/>
    </xf>
    <xf numFmtId="2" fontId="0" fillId="0" borderId="14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justify" vertical="top" wrapText="1"/>
    </xf>
    <xf numFmtId="0" fontId="0" fillId="0" borderId="25" xfId="0" applyFont="1" applyFill="1" applyBorder="1" applyAlignment="1">
      <alignment vertical="top" wrapText="1"/>
    </xf>
    <xf numFmtId="0" fontId="14" fillId="0" borderId="14" xfId="0" applyNumberFormat="1" applyFont="1" applyFill="1" applyBorder="1" applyAlignment="1">
      <alignment wrapText="1"/>
    </xf>
    <xf numFmtId="0" fontId="121" fillId="0" borderId="14" xfId="0" applyFont="1" applyBorder="1" applyAlignment="1">
      <alignment/>
    </xf>
    <xf numFmtId="0" fontId="121" fillId="0" borderId="0" xfId="0" applyFont="1" applyAlignment="1">
      <alignment/>
    </xf>
    <xf numFmtId="2" fontId="121" fillId="0" borderId="0" xfId="0" applyNumberFormat="1" applyFont="1" applyAlignment="1">
      <alignment/>
    </xf>
    <xf numFmtId="0" fontId="122" fillId="0" borderId="14" xfId="0" applyFont="1" applyFill="1" applyBorder="1" applyAlignment="1">
      <alignment wrapText="1"/>
    </xf>
    <xf numFmtId="2" fontId="122" fillId="0" borderId="14" xfId="0" applyNumberFormat="1" applyFont="1" applyFill="1" applyBorder="1" applyAlignment="1">
      <alignment horizontal="center"/>
    </xf>
    <xf numFmtId="2" fontId="122" fillId="0" borderId="14" xfId="0" applyNumberFormat="1" applyFont="1" applyFill="1" applyBorder="1" applyAlignment="1">
      <alignment/>
    </xf>
    <xf numFmtId="0" fontId="122" fillId="0" borderId="14" xfId="0" applyFont="1" applyFill="1" applyBorder="1" applyAlignment="1">
      <alignment/>
    </xf>
    <xf numFmtId="0" fontId="123" fillId="0" borderId="14" xfId="0" applyFont="1" applyBorder="1" applyAlignment="1">
      <alignment/>
    </xf>
    <xf numFmtId="0" fontId="122" fillId="0" borderId="14" xfId="0" applyFont="1" applyFill="1" applyBorder="1" applyAlignment="1">
      <alignment horizontal="justify" vertical="top" wrapText="1"/>
    </xf>
    <xf numFmtId="2" fontId="122" fillId="0" borderId="14" xfId="0" applyNumberFormat="1" applyFont="1" applyFill="1" applyBorder="1" applyAlignment="1">
      <alignment horizontal="center" vertical="top" wrapText="1"/>
    </xf>
    <xf numFmtId="2" fontId="122" fillId="0" borderId="14" xfId="0" applyNumberFormat="1" applyFont="1" applyFill="1" applyBorder="1" applyAlignment="1">
      <alignment horizontal="right"/>
    </xf>
    <xf numFmtId="0" fontId="122" fillId="0" borderId="25" xfId="0" applyFont="1" applyFill="1" applyBorder="1" applyAlignment="1">
      <alignment horizontal="justify" vertical="top" wrapText="1"/>
    </xf>
    <xf numFmtId="2" fontId="12" fillId="0" borderId="24" xfId="0" applyNumberFormat="1" applyFont="1" applyBorder="1" applyAlignment="1">
      <alignment horizontal="center"/>
    </xf>
    <xf numFmtId="2" fontId="81" fillId="0" borderId="24" xfId="0" applyNumberFormat="1" applyFont="1" applyBorder="1" applyAlignment="1">
      <alignment horizontal="center"/>
    </xf>
    <xf numFmtId="2" fontId="124" fillId="0" borderId="14" xfId="0" applyNumberFormat="1" applyFont="1" applyBorder="1" applyAlignment="1">
      <alignment horizontal="center"/>
    </xf>
    <xf numFmtId="0" fontId="124" fillId="0" borderId="14" xfId="0" applyFont="1" applyBorder="1" applyAlignment="1">
      <alignment/>
    </xf>
    <xf numFmtId="176" fontId="124" fillId="0" borderId="14" xfId="0" applyNumberFormat="1" applyFont="1" applyBorder="1" applyAlignment="1">
      <alignment horizontal="center"/>
    </xf>
    <xf numFmtId="1" fontId="124" fillId="0" borderId="14" xfId="0" applyNumberFormat="1" applyFont="1" applyBorder="1" applyAlignment="1">
      <alignment horizontal="center"/>
    </xf>
    <xf numFmtId="2" fontId="124" fillId="0" borderId="20" xfId="0" applyNumberFormat="1" applyFont="1" applyBorder="1" applyAlignment="1">
      <alignment horizontal="center" wrapText="1"/>
    </xf>
    <xf numFmtId="0" fontId="124" fillId="0" borderId="25" xfId="0" applyFont="1" applyBorder="1" applyAlignment="1">
      <alignment wrapText="1"/>
    </xf>
    <xf numFmtId="2" fontId="14" fillId="0" borderId="14" xfId="0" applyNumberFormat="1" applyFont="1" applyBorder="1" applyAlignment="1">
      <alignment/>
    </xf>
    <xf numFmtId="2" fontId="123" fillId="0" borderId="14" xfId="0" applyNumberFormat="1" applyFont="1" applyBorder="1" applyAlignment="1">
      <alignment/>
    </xf>
    <xf numFmtId="0" fontId="125" fillId="42" borderId="34" xfId="0" applyNumberFormat="1" applyFont="1" applyFill="1" applyBorder="1" applyAlignment="1" applyProtection="1">
      <alignment horizontal="center"/>
      <protection/>
    </xf>
    <xf numFmtId="2" fontId="121" fillId="0" borderId="14" xfId="0" applyNumberFormat="1" applyFont="1" applyBorder="1" applyAlignment="1">
      <alignment horizontal="center" wrapText="1"/>
    </xf>
    <xf numFmtId="0" fontId="68" fillId="0" borderId="25" xfId="0" applyFont="1" applyFill="1" applyBorder="1" applyAlignment="1" applyProtection="1">
      <alignment horizontal="left" wrapText="1"/>
      <protection/>
    </xf>
    <xf numFmtId="176" fontId="43" fillId="0" borderId="14" xfId="0" applyNumberFormat="1" applyFont="1" applyFill="1" applyBorder="1" applyAlignment="1" applyProtection="1">
      <alignment horizontal="center"/>
      <protection locked="0"/>
    </xf>
    <xf numFmtId="176" fontId="43" fillId="0" borderId="14" xfId="0" applyNumberFormat="1" applyFont="1" applyBorder="1" applyAlignment="1" applyProtection="1">
      <alignment horizontal="center"/>
      <protection locked="0"/>
    </xf>
    <xf numFmtId="0" fontId="73" fillId="42" borderId="43" xfId="0" applyFont="1" applyFill="1" applyBorder="1" applyAlignment="1" applyProtection="1">
      <alignment horizontal="center"/>
      <protection/>
    </xf>
    <xf numFmtId="0" fontId="73" fillId="42" borderId="44" xfId="0" applyFont="1" applyFill="1" applyBorder="1" applyAlignment="1" applyProtection="1">
      <alignment horizontal="center"/>
      <protection/>
    </xf>
    <xf numFmtId="0" fontId="73" fillId="42" borderId="43" xfId="0" applyFont="1" applyFill="1" applyBorder="1" applyAlignment="1" applyProtection="1">
      <alignment horizontal="center" wrapText="1"/>
      <protection/>
    </xf>
    <xf numFmtId="0" fontId="73" fillId="42" borderId="45" xfId="0" applyFont="1" applyFill="1" applyBorder="1" applyAlignment="1" applyProtection="1">
      <alignment horizontal="center" wrapText="1"/>
      <protection/>
    </xf>
    <xf numFmtId="0" fontId="73" fillId="42" borderId="44" xfId="0" applyFont="1" applyFill="1" applyBorder="1" applyAlignment="1" applyProtection="1">
      <alignment horizontal="center" wrapText="1"/>
      <protection/>
    </xf>
    <xf numFmtId="0" fontId="27" fillId="0" borderId="43" xfId="0" applyFont="1" applyFill="1" applyBorder="1" applyAlignment="1" applyProtection="1">
      <alignment horizontal="center" wrapText="1"/>
      <protection/>
    </xf>
    <xf numFmtId="0" fontId="27" fillId="0" borderId="44" xfId="0" applyFont="1" applyFill="1" applyBorder="1" applyAlignment="1" applyProtection="1">
      <alignment horizontal="center" wrapText="1"/>
      <protection/>
    </xf>
    <xf numFmtId="174" fontId="64" fillId="42" borderId="43" xfId="62" applyFont="1" applyFill="1" applyBorder="1" applyAlignment="1" applyProtection="1">
      <alignment horizontal="center" wrapText="1"/>
      <protection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70" fillId="42" borderId="31" xfId="0" applyFont="1" applyFill="1" applyBorder="1" applyAlignment="1" applyProtection="1">
      <alignment horizontal="center" wrapText="1"/>
      <protection/>
    </xf>
    <xf numFmtId="0" fontId="70" fillId="42" borderId="46" xfId="0" applyFont="1" applyFill="1" applyBorder="1" applyAlignment="1" applyProtection="1">
      <alignment horizontal="center" wrapText="1"/>
      <protection/>
    </xf>
    <xf numFmtId="0" fontId="27" fillId="42" borderId="15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4" fontId="27" fillId="42" borderId="15" xfId="62" applyFont="1" applyFill="1" applyBorder="1" applyAlignment="1" applyProtection="1">
      <alignment horizontal="center"/>
      <protection/>
    </xf>
    <xf numFmtId="174" fontId="27" fillId="42" borderId="22" xfId="62" applyFont="1" applyFill="1" applyBorder="1" applyAlignment="1" applyProtection="1">
      <alignment horizontal="center"/>
      <protection/>
    </xf>
    <xf numFmtId="0" fontId="63" fillId="42" borderId="15" xfId="0" applyFont="1" applyFill="1" applyBorder="1" applyAlignment="1" applyProtection="1">
      <alignment horizontal="center"/>
      <protection/>
    </xf>
    <xf numFmtId="0" fontId="63" fillId="42" borderId="10" xfId="0" applyFont="1" applyFill="1" applyBorder="1" applyAlignment="1" applyProtection="1">
      <alignment horizontal="center"/>
      <protection/>
    </xf>
    <xf numFmtId="0" fontId="63" fillId="42" borderId="11" xfId="0" applyFont="1" applyFill="1" applyBorder="1" applyAlignment="1" applyProtection="1">
      <alignment horizontal="center"/>
      <protection/>
    </xf>
    <xf numFmtId="0" fontId="27" fillId="42" borderId="14" xfId="0" applyFont="1" applyFill="1" applyBorder="1" applyAlignment="1" applyProtection="1">
      <alignment horizontal="center" wrapText="1"/>
      <protection/>
    </xf>
    <xf numFmtId="176" fontId="43" fillId="0" borderId="26" xfId="0" applyNumberFormat="1" applyFont="1" applyFill="1" applyBorder="1" applyAlignment="1" applyProtection="1">
      <alignment horizontal="center"/>
      <protection locked="0"/>
    </xf>
    <xf numFmtId="2" fontId="125" fillId="0" borderId="43" xfId="0" applyNumberFormat="1" applyFont="1" applyBorder="1" applyAlignment="1" applyProtection="1">
      <alignment horizontal="center" vertical="center" wrapText="1"/>
      <protection/>
    </xf>
    <xf numFmtId="2" fontId="125" fillId="0" borderId="45" xfId="0" applyNumberFormat="1" applyFont="1" applyBorder="1" applyAlignment="1" applyProtection="1">
      <alignment horizontal="center" vertical="center" wrapText="1"/>
      <protection/>
    </xf>
    <xf numFmtId="2" fontId="125" fillId="0" borderId="44" xfId="0" applyNumberFormat="1" applyFont="1" applyBorder="1" applyAlignment="1" applyProtection="1">
      <alignment horizontal="center" vertical="center" wrapText="1"/>
      <protection/>
    </xf>
    <xf numFmtId="14" fontId="78" fillId="0" borderId="0" xfId="0" applyNumberFormat="1" applyFont="1" applyAlignment="1" applyProtection="1">
      <alignment/>
      <protection locked="0"/>
    </xf>
    <xf numFmtId="2" fontId="54" fillId="0" borderId="43" xfId="0" applyNumberFormat="1" applyFont="1" applyFill="1" applyBorder="1" applyAlignment="1" applyProtection="1">
      <alignment horizontal="center" wrapText="1"/>
      <protection/>
    </xf>
    <xf numFmtId="0" fontId="54" fillId="0" borderId="45" xfId="0" applyFont="1" applyFill="1" applyBorder="1" applyAlignment="1" applyProtection="1">
      <alignment horizontal="center" wrapText="1"/>
      <protection/>
    </xf>
    <xf numFmtId="0" fontId="54" fillId="0" borderId="44" xfId="0" applyFont="1" applyFill="1" applyBorder="1" applyAlignment="1" applyProtection="1">
      <alignment horizontal="center" wrapText="1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1" fillId="0" borderId="45" xfId="0" applyFont="1" applyBorder="1" applyAlignment="1">
      <alignment/>
    </xf>
    <xf numFmtId="0" fontId="1" fillId="0" borderId="44" xfId="0" applyFont="1" applyBorder="1" applyAlignment="1">
      <alignment/>
    </xf>
    <xf numFmtId="0" fontId="80" fillId="0" borderId="43" xfId="0" applyFont="1" applyFill="1" applyBorder="1" applyAlignment="1">
      <alignment horizontal="left" wrapText="1"/>
    </xf>
    <xf numFmtId="0" fontId="80" fillId="0" borderId="45" xfId="0" applyFont="1" applyFill="1" applyBorder="1" applyAlignment="1">
      <alignment horizontal="left" wrapText="1"/>
    </xf>
    <xf numFmtId="0" fontId="80" fillId="0" borderId="44" xfId="0" applyFont="1" applyFill="1" applyBorder="1" applyAlignment="1">
      <alignment horizontal="left" wrapText="1"/>
    </xf>
    <xf numFmtId="0" fontId="76" fillId="0" borderId="43" xfId="0" applyFont="1" applyFill="1" applyBorder="1" applyAlignment="1" applyProtection="1">
      <alignment horizontal="left" wrapText="1"/>
      <protection/>
    </xf>
    <xf numFmtId="0" fontId="35" fillId="0" borderId="45" xfId="0" applyFont="1" applyFill="1" applyBorder="1" applyAlignment="1" applyProtection="1">
      <alignment horizontal="left" wrapText="1"/>
      <protection/>
    </xf>
    <xf numFmtId="0" fontId="35" fillId="0" borderId="13" xfId="0" applyFont="1" applyFill="1" applyBorder="1" applyAlignment="1" applyProtection="1">
      <alignment horizontal="left" wrapText="1"/>
      <protection/>
    </xf>
    <xf numFmtId="0" fontId="35" fillId="0" borderId="44" xfId="0" applyFont="1" applyFill="1" applyBorder="1" applyAlignment="1" applyProtection="1">
      <alignment horizontal="left" wrapText="1"/>
      <protection/>
    </xf>
    <xf numFmtId="0" fontId="72" fillId="0" borderId="43" xfId="0" applyFont="1" applyFill="1" applyBorder="1" applyAlignment="1" applyProtection="1">
      <alignment horizontal="center" wrapText="1"/>
      <protection/>
    </xf>
    <xf numFmtId="0" fontId="72" fillId="0" borderId="45" xfId="0" applyFont="1" applyFill="1" applyBorder="1" applyAlignment="1" applyProtection="1">
      <alignment horizontal="center" wrapText="1"/>
      <protection/>
    </xf>
    <xf numFmtId="0" fontId="72" fillId="0" borderId="44" xfId="0" applyFont="1" applyFill="1" applyBorder="1" applyAlignment="1" applyProtection="1">
      <alignment horizontal="center" wrapText="1"/>
      <protection/>
    </xf>
    <xf numFmtId="0" fontId="77" fillId="0" borderId="43" xfId="0" applyFont="1" applyBorder="1" applyAlignment="1" applyProtection="1">
      <alignment horizontal="justify" vertical="top" wrapText="1"/>
      <protection locked="0"/>
    </xf>
    <xf numFmtId="0" fontId="53" fillId="0" borderId="45" xfId="0" applyFont="1" applyBorder="1" applyAlignment="1" applyProtection="1">
      <alignment horizontal="justify" vertical="top" wrapText="1"/>
      <protection locked="0"/>
    </xf>
    <xf numFmtId="0" fontId="53" fillId="0" borderId="44" xfId="0" applyFont="1" applyBorder="1" applyAlignment="1" applyProtection="1">
      <alignment horizontal="justify" vertical="top" wrapText="1"/>
      <protection locked="0"/>
    </xf>
    <xf numFmtId="0" fontId="4" fillId="0" borderId="43" xfId="0" applyFont="1" applyBorder="1" applyAlignment="1" applyProtection="1">
      <alignment horizontal="justify" vertical="center" wrapText="1"/>
      <protection/>
    </xf>
    <xf numFmtId="0" fontId="4" fillId="0" borderId="45" xfId="0" applyFont="1" applyBorder="1" applyAlignment="1" applyProtection="1">
      <alignment horizontal="justify" vertical="center" wrapText="1"/>
      <protection/>
    </xf>
    <xf numFmtId="0" fontId="4" fillId="0" borderId="44" xfId="0" applyFont="1" applyBorder="1" applyAlignment="1" applyProtection="1">
      <alignment horizontal="justify" vertical="center" wrapText="1"/>
      <protection/>
    </xf>
    <xf numFmtId="0" fontId="51" fillId="0" borderId="15" xfId="0" applyFont="1" applyBorder="1" applyAlignment="1" applyProtection="1">
      <alignment horizontal="left"/>
      <protection locked="0"/>
    </xf>
    <xf numFmtId="0" fontId="51" fillId="0" borderId="10" xfId="0" applyFont="1" applyBorder="1" applyAlignment="1" applyProtection="1">
      <alignment horizontal="left"/>
      <protection locked="0"/>
    </xf>
    <xf numFmtId="0" fontId="51" fillId="0" borderId="11" xfId="0" applyFont="1" applyBorder="1" applyAlignment="1" applyProtection="1">
      <alignment horizontal="left"/>
      <protection locked="0"/>
    </xf>
    <xf numFmtId="0" fontId="37" fillId="0" borderId="15" xfId="0" applyFont="1" applyBorder="1" applyAlignment="1" applyProtection="1">
      <alignment horizontal="left"/>
      <protection locked="0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left"/>
      <protection locked="0"/>
    </xf>
    <xf numFmtId="0" fontId="31" fillId="0" borderId="15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7" fillId="0" borderId="15" xfId="0" applyFont="1" applyBorder="1" applyAlignment="1" applyProtection="1">
      <alignment horizontal="left"/>
      <protection locked="0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53" fillId="0" borderId="0" xfId="0" applyFont="1" applyAlignment="1" applyProtection="1">
      <alignment wrapText="1"/>
      <protection locked="0"/>
    </xf>
    <xf numFmtId="0" fontId="0" fillId="40" borderId="47" xfId="0" applyFont="1" applyFill="1" applyBorder="1" applyAlignment="1" applyProtection="1">
      <alignment horizontal="center"/>
      <protection/>
    </xf>
    <xf numFmtId="0" fontId="0" fillId="40" borderId="48" xfId="0" applyFont="1" applyFill="1" applyBorder="1" applyAlignment="1" applyProtection="1">
      <alignment horizontal="center"/>
      <protection/>
    </xf>
    <xf numFmtId="0" fontId="0" fillId="40" borderId="38" xfId="0" applyFont="1" applyFill="1" applyBorder="1" applyAlignment="1" applyProtection="1">
      <alignment horizontal="center"/>
      <protection/>
    </xf>
    <xf numFmtId="0" fontId="0" fillId="40" borderId="0" xfId="0" applyFont="1" applyFill="1" applyBorder="1" applyAlignment="1" applyProtection="1">
      <alignment horizontal="center"/>
      <protection/>
    </xf>
    <xf numFmtId="0" fontId="0" fillId="40" borderId="49" xfId="0" applyFont="1" applyFill="1" applyBorder="1" applyAlignment="1" applyProtection="1">
      <alignment horizontal="center"/>
      <protection/>
    </xf>
    <xf numFmtId="0" fontId="0" fillId="40" borderId="12" xfId="0" applyFont="1" applyFill="1" applyBorder="1" applyAlignment="1" applyProtection="1">
      <alignment horizontal="center"/>
      <protection/>
    </xf>
    <xf numFmtId="0" fontId="52" fillId="0" borderId="18" xfId="0" applyFont="1" applyBorder="1" applyAlignment="1" applyProtection="1">
      <alignment horizontal="center"/>
      <protection locked="0"/>
    </xf>
    <xf numFmtId="0" fontId="52" fillId="0" borderId="20" xfId="0" applyFont="1" applyBorder="1" applyAlignment="1" applyProtection="1">
      <alignment horizontal="center"/>
      <protection locked="0"/>
    </xf>
    <xf numFmtId="0" fontId="7" fillId="40" borderId="18" xfId="0" applyFont="1" applyFill="1" applyBorder="1" applyAlignment="1" applyProtection="1">
      <alignment horizontal="center"/>
      <protection/>
    </xf>
    <xf numFmtId="0" fontId="7" fillId="40" borderId="19" xfId="0" applyFont="1" applyFill="1" applyBorder="1" applyAlignment="1" applyProtection="1">
      <alignment horizontal="center"/>
      <protection/>
    </xf>
    <xf numFmtId="0" fontId="7" fillId="40" borderId="20" xfId="0" applyFont="1" applyFill="1" applyBorder="1" applyAlignment="1" applyProtection="1">
      <alignment horizontal="center"/>
      <protection/>
    </xf>
    <xf numFmtId="0" fontId="18" fillId="40" borderId="38" xfId="0" applyFont="1" applyFill="1" applyBorder="1" applyAlignment="1" applyProtection="1">
      <alignment horizontal="center"/>
      <protection/>
    </xf>
    <xf numFmtId="0" fontId="18" fillId="40" borderId="0" xfId="0" applyFont="1" applyFill="1" applyBorder="1" applyAlignment="1" applyProtection="1">
      <alignment horizontal="center"/>
      <protection/>
    </xf>
    <xf numFmtId="0" fontId="18" fillId="40" borderId="39" xfId="0" applyFont="1" applyFill="1" applyBorder="1" applyAlignment="1" applyProtection="1">
      <alignment horizontal="center"/>
      <protection/>
    </xf>
    <xf numFmtId="0" fontId="18" fillId="40" borderId="38" xfId="0" applyFont="1" applyFill="1" applyBorder="1" applyAlignment="1" applyProtection="1">
      <alignment horizontal="center"/>
      <protection/>
    </xf>
    <xf numFmtId="0" fontId="18" fillId="40" borderId="0" xfId="0" applyFont="1" applyFill="1" applyBorder="1" applyAlignment="1" applyProtection="1">
      <alignment horizontal="center"/>
      <protection/>
    </xf>
    <xf numFmtId="0" fontId="18" fillId="40" borderId="39" xfId="0" applyFont="1" applyFill="1" applyBorder="1" applyAlignment="1" applyProtection="1">
      <alignment horizontal="center"/>
      <protection/>
    </xf>
    <xf numFmtId="0" fontId="6" fillId="40" borderId="31" xfId="0" applyFont="1" applyFill="1" applyBorder="1" applyAlignment="1" applyProtection="1">
      <alignment horizontal="center"/>
      <protection/>
    </xf>
    <xf numFmtId="0" fontId="6" fillId="40" borderId="37" xfId="0" applyFont="1" applyFill="1" applyBorder="1" applyAlignment="1" applyProtection="1">
      <alignment horizontal="center"/>
      <protection/>
    </xf>
    <xf numFmtId="0" fontId="6" fillId="40" borderId="46" xfId="0" applyFont="1" applyFill="1" applyBorder="1" applyAlignment="1" applyProtection="1">
      <alignment horizontal="center"/>
      <protection/>
    </xf>
    <xf numFmtId="0" fontId="31" fillId="0" borderId="15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left"/>
      <protection locked="0"/>
    </xf>
    <xf numFmtId="0" fontId="6" fillId="0" borderId="43" xfId="0" applyFont="1" applyFill="1" applyBorder="1" applyAlignment="1" applyProtection="1">
      <alignment horizontal="left" wrapText="1"/>
      <protection/>
    </xf>
    <xf numFmtId="0" fontId="6" fillId="0" borderId="45" xfId="0" applyFont="1" applyFill="1" applyBorder="1" applyAlignment="1" applyProtection="1">
      <alignment horizontal="left" wrapText="1"/>
      <protection/>
    </xf>
    <xf numFmtId="0" fontId="6" fillId="0" borderId="44" xfId="0" applyFont="1" applyFill="1" applyBorder="1" applyAlignment="1" applyProtection="1">
      <alignment horizontal="left" wrapText="1"/>
      <protection/>
    </xf>
    <xf numFmtId="0" fontId="1" fillId="0" borderId="45" xfId="0" applyFont="1" applyFill="1" applyBorder="1" applyAlignment="1" applyProtection="1">
      <alignment horizontal="center" wrapText="1"/>
      <protection/>
    </xf>
    <xf numFmtId="0" fontId="2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2" fontId="22" fillId="42" borderId="18" xfId="0" applyNumberFormat="1" applyFont="1" applyFill="1" applyBorder="1" applyAlignment="1" applyProtection="1">
      <alignment horizontal="center"/>
      <protection/>
    </xf>
    <xf numFmtId="2" fontId="22" fillId="42" borderId="19" xfId="0" applyNumberFormat="1" applyFont="1" applyFill="1" applyBorder="1" applyAlignment="1" applyProtection="1">
      <alignment horizontal="center"/>
      <protection/>
    </xf>
    <xf numFmtId="2" fontId="22" fillId="42" borderId="20" xfId="0" applyNumberFormat="1" applyFont="1" applyFill="1" applyBorder="1" applyAlignment="1" applyProtection="1">
      <alignment horizontal="center"/>
      <protection/>
    </xf>
    <xf numFmtId="2" fontId="22" fillId="42" borderId="50" xfId="0" applyNumberFormat="1" applyFont="1" applyFill="1" applyBorder="1" applyAlignment="1" applyProtection="1">
      <alignment horizontal="center"/>
      <protection/>
    </xf>
    <xf numFmtId="0" fontId="7" fillId="40" borderId="51" xfId="0" applyFont="1" applyFill="1" applyBorder="1" applyAlignment="1" applyProtection="1">
      <alignment horizontal="center"/>
      <protection/>
    </xf>
    <xf numFmtId="0" fontId="51" fillId="0" borderId="15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37" fillId="0" borderId="15" xfId="0" applyFont="1" applyBorder="1" applyAlignment="1" applyProtection="1">
      <alignment horizontal="justify" wrapText="1"/>
      <protection locked="0"/>
    </xf>
    <xf numFmtId="0" fontId="37" fillId="0" borderId="10" xfId="0" applyFont="1" applyBorder="1" applyAlignment="1" applyProtection="1">
      <alignment horizontal="justify" wrapText="1"/>
      <protection locked="0"/>
    </xf>
    <xf numFmtId="0" fontId="37" fillId="0" borderId="11" xfId="0" applyFont="1" applyBorder="1" applyAlignment="1" applyProtection="1">
      <alignment horizontal="justify" wrapText="1"/>
      <protection locked="0"/>
    </xf>
    <xf numFmtId="0" fontId="1" fillId="40" borderId="43" xfId="0" applyFont="1" applyFill="1" applyBorder="1" applyAlignment="1" applyProtection="1">
      <alignment horizontal="center" wrapText="1"/>
      <protection/>
    </xf>
    <xf numFmtId="0" fontId="1" fillId="40" borderId="45" xfId="0" applyFont="1" applyFill="1" applyBorder="1" applyAlignment="1" applyProtection="1">
      <alignment horizontal="center" wrapText="1"/>
      <protection/>
    </xf>
    <xf numFmtId="0" fontId="1" fillId="40" borderId="44" xfId="0" applyFont="1" applyFill="1" applyBorder="1" applyAlignment="1" applyProtection="1">
      <alignment horizontal="center" wrapText="1"/>
      <protection/>
    </xf>
    <xf numFmtId="180" fontId="37" fillId="0" borderId="43" xfId="0" applyNumberFormat="1" applyFont="1" applyFill="1" applyBorder="1" applyAlignment="1" applyProtection="1">
      <alignment horizontal="center" wrapText="1"/>
      <protection locked="0"/>
    </xf>
    <xf numFmtId="180" fontId="37" fillId="0" borderId="45" xfId="0" applyNumberFormat="1" applyFont="1" applyFill="1" applyBorder="1" applyAlignment="1" applyProtection="1">
      <alignment horizontal="center" wrapText="1"/>
      <protection locked="0"/>
    </xf>
    <xf numFmtId="180" fontId="37" fillId="0" borderId="44" xfId="0" applyNumberFormat="1" applyFont="1" applyFill="1" applyBorder="1" applyAlignment="1" applyProtection="1">
      <alignment horizontal="center" wrapText="1"/>
      <protection locked="0"/>
    </xf>
    <xf numFmtId="193" fontId="22" fillId="42" borderId="43" xfId="45" applyNumberFormat="1" applyFont="1" applyFill="1" applyBorder="1" applyAlignment="1" applyProtection="1">
      <alignment horizontal="center"/>
      <protection/>
    </xf>
    <xf numFmtId="193" fontId="22" fillId="42" borderId="45" xfId="45" applyNumberFormat="1" applyFont="1" applyFill="1" applyBorder="1" applyAlignment="1" applyProtection="1">
      <alignment horizontal="center"/>
      <protection/>
    </xf>
    <xf numFmtId="193" fontId="22" fillId="42" borderId="44" xfId="45" applyNumberFormat="1" applyFont="1" applyFill="1" applyBorder="1" applyAlignment="1" applyProtection="1">
      <alignment horizontal="center"/>
      <protection/>
    </xf>
    <xf numFmtId="43" fontId="22" fillId="42" borderId="43" xfId="45" applyNumberFormat="1" applyFont="1" applyFill="1" applyBorder="1" applyAlignment="1" applyProtection="1">
      <alignment horizontal="center"/>
      <protection/>
    </xf>
    <xf numFmtId="43" fontId="22" fillId="42" borderId="45" xfId="45" applyNumberFormat="1" applyFont="1" applyFill="1" applyBorder="1" applyAlignment="1" applyProtection="1">
      <alignment horizontal="center"/>
      <protection/>
    </xf>
    <xf numFmtId="43" fontId="22" fillId="42" borderId="44" xfId="45" applyNumberFormat="1" applyFont="1" applyFill="1" applyBorder="1" applyAlignment="1" applyProtection="1">
      <alignment horizontal="center"/>
      <protection/>
    </xf>
    <xf numFmtId="0" fontId="53" fillId="42" borderId="51" xfId="0" applyFont="1" applyFill="1" applyBorder="1" applyAlignment="1" applyProtection="1">
      <alignment horizontal="center" wrapText="1"/>
      <protection locked="0"/>
    </xf>
    <xf numFmtId="0" fontId="53" fillId="42" borderId="19" xfId="0" applyFont="1" applyFill="1" applyBorder="1" applyAlignment="1" applyProtection="1">
      <alignment horizontal="center" wrapText="1"/>
      <protection locked="0"/>
    </xf>
    <xf numFmtId="2" fontId="22" fillId="42" borderId="51" xfId="0" applyNumberFormat="1" applyFont="1" applyFill="1" applyBorder="1" applyAlignment="1" applyProtection="1">
      <alignment horizontal="center"/>
      <protection/>
    </xf>
    <xf numFmtId="0" fontId="7" fillId="40" borderId="50" xfId="0" applyFont="1" applyFill="1" applyBorder="1" applyAlignment="1" applyProtection="1">
      <alignment horizontal="center"/>
      <protection/>
    </xf>
    <xf numFmtId="0" fontId="18" fillId="40" borderId="18" xfId="0" applyFont="1" applyFill="1" applyBorder="1" applyAlignment="1" applyProtection="1">
      <alignment horizontal="center"/>
      <protection/>
    </xf>
    <xf numFmtId="0" fontId="18" fillId="40" borderId="19" xfId="0" applyFont="1" applyFill="1" applyBorder="1" applyAlignment="1" applyProtection="1">
      <alignment horizontal="center"/>
      <protection/>
    </xf>
    <xf numFmtId="0" fontId="18" fillId="40" borderId="50" xfId="0" applyFont="1" applyFill="1" applyBorder="1" applyAlignment="1" applyProtection="1">
      <alignment horizontal="center"/>
      <protection/>
    </xf>
    <xf numFmtId="0" fontId="18" fillId="40" borderId="47" xfId="0" applyFont="1" applyFill="1" applyBorder="1" applyAlignment="1" applyProtection="1">
      <alignment horizontal="center"/>
      <protection/>
    </xf>
    <xf numFmtId="0" fontId="18" fillId="40" borderId="48" xfId="0" applyFont="1" applyFill="1" applyBorder="1" applyAlignment="1" applyProtection="1">
      <alignment horizontal="center"/>
      <protection/>
    </xf>
    <xf numFmtId="0" fontId="18" fillId="40" borderId="16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left"/>
    </xf>
    <xf numFmtId="2" fontId="31" fillId="0" borderId="12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57" fillId="0" borderId="43" xfId="0" applyFont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126" fillId="0" borderId="47" xfId="0" applyFont="1" applyBorder="1" applyAlignment="1" applyProtection="1">
      <alignment horizontal="center" vertical="top" wrapText="1"/>
      <protection locked="0"/>
    </xf>
    <xf numFmtId="0" fontId="126" fillId="0" borderId="48" xfId="0" applyFont="1" applyBorder="1" applyAlignment="1" applyProtection="1">
      <alignment horizontal="center" vertical="top" wrapText="1"/>
      <protection locked="0"/>
    </xf>
    <xf numFmtId="0" fontId="126" fillId="0" borderId="16" xfId="0" applyFont="1" applyBorder="1" applyAlignment="1" applyProtection="1">
      <alignment horizontal="center" vertical="top" wrapText="1"/>
      <protection locked="0"/>
    </xf>
    <xf numFmtId="0" fontId="126" fillId="0" borderId="17" xfId="0" applyFont="1" applyBorder="1" applyAlignment="1" applyProtection="1">
      <alignment horizontal="center" vertical="top" wrapText="1"/>
      <protection locked="0"/>
    </xf>
    <xf numFmtId="0" fontId="126" fillId="0" borderId="13" xfId="0" applyFont="1" applyBorder="1" applyAlignment="1" applyProtection="1">
      <alignment horizontal="center" vertical="top" wrapText="1"/>
      <protection locked="0"/>
    </xf>
    <xf numFmtId="0" fontId="126" fillId="0" borderId="41" xfId="0" applyFont="1" applyBorder="1" applyAlignment="1" applyProtection="1">
      <alignment horizontal="center" vertical="top" wrapText="1"/>
      <protection locked="0"/>
    </xf>
    <xf numFmtId="0" fontId="126" fillId="0" borderId="0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</xdr:row>
      <xdr:rowOff>0</xdr:rowOff>
    </xdr:from>
    <xdr:to>
      <xdr:col>3</xdr:col>
      <xdr:colOff>95250</xdr:colOff>
      <xdr:row>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924050" y="619125"/>
          <a:ext cx="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9525</xdr:rowOff>
    </xdr:from>
    <xdr:to>
      <xdr:col>3</xdr:col>
      <xdr:colOff>95250</xdr:colOff>
      <xdr:row>6</xdr:row>
      <xdr:rowOff>123825</xdr:rowOff>
    </xdr:to>
    <xdr:sp>
      <xdr:nvSpPr>
        <xdr:cNvPr id="2" name="Line 3"/>
        <xdr:cNvSpPr>
          <a:spLocks/>
        </xdr:cNvSpPr>
      </xdr:nvSpPr>
      <xdr:spPr>
        <a:xfrm>
          <a:off x="1924050" y="1209675"/>
          <a:ext cx="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9</xdr:row>
      <xdr:rowOff>9525</xdr:rowOff>
    </xdr:from>
    <xdr:to>
      <xdr:col>3</xdr:col>
      <xdr:colOff>95250</xdr:colOff>
      <xdr:row>9</xdr:row>
      <xdr:rowOff>123825</xdr:rowOff>
    </xdr:to>
    <xdr:sp>
      <xdr:nvSpPr>
        <xdr:cNvPr id="3" name="Line 4"/>
        <xdr:cNvSpPr>
          <a:spLocks/>
        </xdr:cNvSpPr>
      </xdr:nvSpPr>
      <xdr:spPr>
        <a:xfrm>
          <a:off x="1924050" y="1790700"/>
          <a:ext cx="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9525</xdr:rowOff>
    </xdr:from>
    <xdr:to>
      <xdr:col>3</xdr:col>
      <xdr:colOff>95250</xdr:colOff>
      <xdr:row>13</xdr:row>
      <xdr:rowOff>123825</xdr:rowOff>
    </xdr:to>
    <xdr:sp>
      <xdr:nvSpPr>
        <xdr:cNvPr id="4" name="Line 5"/>
        <xdr:cNvSpPr>
          <a:spLocks/>
        </xdr:cNvSpPr>
      </xdr:nvSpPr>
      <xdr:spPr>
        <a:xfrm>
          <a:off x="1924050" y="2562225"/>
          <a:ext cx="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8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3.140625" style="80" customWidth="1"/>
    <col min="2" max="2" width="28.28125" style="81" customWidth="1"/>
    <col min="3" max="3" width="3.8515625" style="267" customWidth="1"/>
    <col min="4" max="4" width="22.7109375" style="82" customWidth="1"/>
    <col min="5" max="5" width="6.00390625" style="82" customWidth="1"/>
    <col min="6" max="6" width="7.28125" style="82" customWidth="1"/>
    <col min="7" max="7" width="5.28125" style="103" customWidth="1"/>
    <col min="8" max="8" width="3.57421875" style="82" customWidth="1"/>
    <col min="9" max="9" width="22.57421875" style="82" customWidth="1"/>
    <col min="10" max="10" width="22.421875" style="82" customWidth="1"/>
    <col min="11" max="11" width="4.7109375" style="82" customWidth="1"/>
    <col min="12" max="12" width="6.421875" style="82" customWidth="1"/>
    <col min="13" max="13" width="11.00390625" style="82" customWidth="1"/>
    <col min="14" max="14" width="8.140625" style="82" customWidth="1"/>
    <col min="15" max="15" width="4.57421875" style="82" customWidth="1"/>
    <col min="16" max="16" width="9.140625" style="82" customWidth="1"/>
    <col min="17" max="16384" width="9.140625" style="83" customWidth="1"/>
  </cols>
  <sheetData>
    <row r="1" spans="1:14" ht="30" customHeight="1" thickBot="1">
      <c r="A1" s="270" t="s">
        <v>446</v>
      </c>
      <c r="B1" s="271" t="s">
        <v>451</v>
      </c>
      <c r="C1" s="266"/>
      <c r="D1" s="387" t="s">
        <v>0</v>
      </c>
      <c r="E1" s="388"/>
      <c r="F1" s="388"/>
      <c r="G1" s="389"/>
      <c r="I1" s="385" t="s">
        <v>159</v>
      </c>
      <c r="J1" s="386"/>
      <c r="M1" s="297"/>
      <c r="N1" s="297"/>
    </row>
    <row r="2" spans="1:10" ht="56.25" customHeight="1">
      <c r="A2" s="272" t="s">
        <v>160</v>
      </c>
      <c r="B2" s="273" t="str">
        <f>VLOOKUP(Dati!F2,TUTTE!A4:B151,2)</f>
        <v>pesco</v>
      </c>
      <c r="C2" s="259"/>
      <c r="F2" s="181">
        <v>78</v>
      </c>
      <c r="J2" s="181">
        <v>20</v>
      </c>
    </row>
    <row r="3" spans="1:3" ht="63.75" customHeight="1">
      <c r="A3" s="272" t="s">
        <v>161</v>
      </c>
      <c r="B3" s="273" t="str">
        <f>VLOOKUP(Dati!J2,colt_prec!A1:C22,2)</f>
        <v>Frutticole</v>
      </c>
      <c r="C3" s="259"/>
    </row>
    <row r="4" spans="1:3" ht="30" customHeight="1">
      <c r="A4" s="288" t="s">
        <v>376</v>
      </c>
      <c r="B4" s="275">
        <v>12</v>
      </c>
      <c r="C4" s="242"/>
    </row>
    <row r="5" spans="1:14" ht="30.75" customHeight="1">
      <c r="A5" s="274" t="s">
        <v>358</v>
      </c>
      <c r="B5" s="275" t="s">
        <v>13</v>
      </c>
      <c r="C5" s="242"/>
      <c r="M5"/>
      <c r="N5"/>
    </row>
    <row r="6" spans="1:3" ht="24.75" customHeight="1">
      <c r="A6" s="274" t="s">
        <v>375</v>
      </c>
      <c r="B6" s="276">
        <v>1.5</v>
      </c>
      <c r="C6" s="243"/>
    </row>
    <row r="7" spans="1:14" ht="32.25" customHeight="1">
      <c r="A7" s="274" t="s">
        <v>374</v>
      </c>
      <c r="B7" s="276">
        <v>1</v>
      </c>
      <c r="C7" s="243"/>
      <c r="D7" s="402" t="s">
        <v>339</v>
      </c>
      <c r="E7" s="403"/>
      <c r="F7" s="403"/>
      <c r="G7" s="404"/>
      <c r="H7" s="397" t="s">
        <v>384</v>
      </c>
      <c r="I7" s="398"/>
      <c r="J7" s="399"/>
      <c r="K7" s="252"/>
      <c r="L7" s="252"/>
      <c r="M7" s="252"/>
      <c r="N7" s="252"/>
    </row>
    <row r="8" spans="1:14" ht="19.5" customHeight="1" hidden="1">
      <c r="A8" s="277" t="s">
        <v>3</v>
      </c>
      <c r="B8" s="278">
        <f>B6*10*0.58/B7</f>
        <v>8.7</v>
      </c>
      <c r="C8" s="260"/>
      <c r="H8" s="251" t="s">
        <v>214</v>
      </c>
      <c r="I8" s="182"/>
      <c r="J8" s="102"/>
      <c r="K8" s="102"/>
      <c r="L8" s="90"/>
      <c r="M8" s="90"/>
      <c r="N8" s="90"/>
    </row>
    <row r="9" spans="1:14" ht="39" customHeight="1">
      <c r="A9" s="279" t="s">
        <v>359</v>
      </c>
      <c r="B9" s="276">
        <v>10</v>
      </c>
      <c r="C9" s="243"/>
      <c r="H9" s="253" t="s">
        <v>209</v>
      </c>
      <c r="I9" s="254"/>
      <c r="J9" s="257">
        <v>5</v>
      </c>
      <c r="K9" s="183"/>
      <c r="L9" s="90"/>
      <c r="M9" s="90"/>
      <c r="N9" s="90"/>
    </row>
    <row r="10" spans="1:14" ht="23.25" customHeight="1">
      <c r="A10" s="274" t="s">
        <v>360</v>
      </c>
      <c r="B10" s="275" t="s">
        <v>22</v>
      </c>
      <c r="C10" s="242"/>
      <c r="H10" s="255" t="s">
        <v>210</v>
      </c>
      <c r="I10" s="254"/>
      <c r="J10" s="257">
        <v>4</v>
      </c>
      <c r="K10" s="183"/>
      <c r="L10" s="90"/>
      <c r="M10" s="90"/>
      <c r="N10" s="90"/>
    </row>
    <row r="11" spans="1:14" ht="18.75">
      <c r="A11" s="280" t="s">
        <v>377</v>
      </c>
      <c r="B11" s="281">
        <f>VLOOKUP(E21,'classi per D'!A36:C68,3)</f>
        <v>0</v>
      </c>
      <c r="C11" s="261"/>
      <c r="H11" s="255" t="s">
        <v>212</v>
      </c>
      <c r="I11" s="256"/>
      <c r="J11" s="257">
        <v>3</v>
      </c>
      <c r="K11" s="183"/>
      <c r="L11" s="90"/>
      <c r="M11" s="90"/>
      <c r="N11" s="90"/>
    </row>
    <row r="12" spans="1:14" ht="18.75">
      <c r="A12" s="274" t="s">
        <v>373</v>
      </c>
      <c r="B12" s="275">
        <v>2</v>
      </c>
      <c r="C12" s="242"/>
      <c r="H12" s="255" t="s">
        <v>213</v>
      </c>
      <c r="I12" s="256"/>
      <c r="J12" s="257">
        <v>2</v>
      </c>
      <c r="K12" s="183"/>
      <c r="L12" s="90"/>
      <c r="M12" s="90"/>
      <c r="N12" s="90"/>
    </row>
    <row r="13" spans="1:14" ht="31.5" customHeight="1">
      <c r="A13" s="274" t="s">
        <v>372</v>
      </c>
      <c r="B13" s="275">
        <v>15</v>
      </c>
      <c r="C13" s="242"/>
      <c r="D13" s="82">
        <v>14</v>
      </c>
      <c r="H13" s="255" t="s">
        <v>211</v>
      </c>
      <c r="I13" s="256"/>
      <c r="J13" s="258">
        <v>0.3</v>
      </c>
      <c r="K13" s="102"/>
      <c r="L13" s="147"/>
      <c r="M13" s="90"/>
      <c r="N13" s="90"/>
    </row>
    <row r="14" spans="1:14" ht="28.5" customHeight="1">
      <c r="A14" s="274" t="s">
        <v>370</v>
      </c>
      <c r="B14" s="275">
        <v>20</v>
      </c>
      <c r="C14" s="262"/>
      <c r="D14" s="405" t="s">
        <v>365</v>
      </c>
      <c r="E14" s="405"/>
      <c r="F14" s="405"/>
      <c r="H14" s="255" t="s">
        <v>317</v>
      </c>
      <c r="I14" s="256"/>
      <c r="J14" s="258">
        <v>10</v>
      </c>
      <c r="K14" s="102"/>
      <c r="L14" s="148"/>
      <c r="M14" s="90"/>
      <c r="N14" s="90"/>
    </row>
    <row r="15" spans="1:14" ht="20.25">
      <c r="A15" s="274" t="s">
        <v>371</v>
      </c>
      <c r="B15" s="282">
        <v>250</v>
      </c>
      <c r="C15" s="242"/>
      <c r="D15" s="345" t="s">
        <v>355</v>
      </c>
      <c r="E15" s="406">
        <v>3</v>
      </c>
      <c r="F15" s="406"/>
      <c r="H15" s="90"/>
      <c r="I15" s="90"/>
      <c r="J15" s="90"/>
      <c r="K15" s="102"/>
      <c r="L15" s="148"/>
      <c r="M15" s="90"/>
      <c r="N15" s="90"/>
    </row>
    <row r="16" spans="1:14" ht="20.25" customHeight="1">
      <c r="A16" s="274" t="s">
        <v>369</v>
      </c>
      <c r="B16" s="282">
        <v>5</v>
      </c>
      <c r="C16" s="244"/>
      <c r="D16" s="268" t="s">
        <v>356</v>
      </c>
      <c r="E16" s="383">
        <v>4</v>
      </c>
      <c r="F16" s="383"/>
      <c r="I16" s="223"/>
      <c r="J16" s="223"/>
      <c r="K16" s="90"/>
      <c r="L16" s="90"/>
      <c r="M16" s="90"/>
      <c r="N16" s="90"/>
    </row>
    <row r="17" spans="1:7" ht="20.25" customHeight="1" thickBot="1">
      <c r="A17" s="274" t="s">
        <v>368</v>
      </c>
      <c r="B17" s="275" t="s">
        <v>325</v>
      </c>
      <c r="C17" s="244"/>
      <c r="D17" s="269" t="s">
        <v>357</v>
      </c>
      <c r="E17" s="384">
        <v>5</v>
      </c>
      <c r="F17" s="384"/>
      <c r="G17" s="83"/>
    </row>
    <row r="18" spans="1:9" ht="32.25" customHeight="1" thickBot="1">
      <c r="A18" s="283" t="s">
        <v>380</v>
      </c>
      <c r="B18" s="284">
        <f>VLOOKUP($H$19,Fca!$A$2:$I$4,IF($B$17="I",8,IF($B$17="II",9,5)))</f>
        <v>1</v>
      </c>
      <c r="C18" s="242"/>
      <c r="D18" s="400" t="s">
        <v>218</v>
      </c>
      <c r="E18" s="401"/>
      <c r="F18" s="83"/>
      <c r="G18" s="392" t="s">
        <v>434</v>
      </c>
      <c r="H18" s="393"/>
      <c r="I18" s="394"/>
    </row>
    <row r="19" spans="1:10" ht="20.25" thickBot="1">
      <c r="A19" s="283" t="s">
        <v>381</v>
      </c>
      <c r="B19" s="284">
        <f>VLOOKUP($H$19,Fca!$A$2:$I$4,IF($B$17="I",3,IF($B$17="II",4,5)))</f>
        <v>1</v>
      </c>
      <c r="C19" s="263"/>
      <c r="H19" s="103">
        <v>2</v>
      </c>
      <c r="J19" s="83"/>
    </row>
    <row r="20" spans="1:10" ht="20.25" thickBot="1">
      <c r="A20" s="283" t="s">
        <v>382</v>
      </c>
      <c r="B20" s="284">
        <f>VLOOKUP($H$19,Fca!$A$2:$I$4,IF($B$17="I",6,IF($B$17="II",7,5)))</f>
        <v>1</v>
      </c>
      <c r="C20" s="263"/>
      <c r="F20" s="287"/>
      <c r="G20" s="223"/>
      <c r="J20" s="83"/>
    </row>
    <row r="21" spans="1:5" ht="58.5" customHeight="1">
      <c r="A21" s="395" t="s">
        <v>387</v>
      </c>
      <c r="B21" s="396"/>
      <c r="C21" s="263"/>
      <c r="E21" s="103">
        <v>16</v>
      </c>
    </row>
    <row r="22" spans="1:9" ht="26.25" customHeight="1">
      <c r="A22" s="285" t="s">
        <v>139</v>
      </c>
      <c r="B22" s="291">
        <f>IF('2° step'!G17&gt;0,'2° step'!G17,0)</f>
        <v>113.94642857142856</v>
      </c>
      <c r="C22" s="264"/>
      <c r="E22" s="103"/>
      <c r="I22" s="103"/>
    </row>
    <row r="23" spans="1:9" ht="18.75">
      <c r="A23" s="285" t="s">
        <v>362</v>
      </c>
      <c r="B23" s="291">
        <f>IF('2° step'!G21&gt;0,'2° step'!G21,0)</f>
        <v>44.8696</v>
      </c>
      <c r="C23" s="265"/>
      <c r="E23" s="103"/>
      <c r="I23" s="103"/>
    </row>
    <row r="24" spans="1:3" ht="19.5" thickBot="1">
      <c r="A24" s="286" t="s">
        <v>363</v>
      </c>
      <c r="B24" s="292">
        <f>IF('2° step'!G25&gt;0,'2° step'!G25,0)</f>
        <v>130.688</v>
      </c>
      <c r="C24" s="265"/>
    </row>
    <row r="25" spans="1:3" ht="34.5" thickBot="1">
      <c r="A25" s="382" t="s">
        <v>449</v>
      </c>
      <c r="B25" s="380">
        <f>'1° step'!I28</f>
        <v>156.6</v>
      </c>
      <c r="C25" s="265"/>
    </row>
    <row r="26" spans="1:3" ht="32.25" customHeight="1" thickBot="1">
      <c r="A26" s="390" t="str">
        <f>IF(B22&gt;B25,"ATTENZIONE APPORTO MASSIMO DI AZOTO IN Z.V. SUPERATO"," ")</f>
        <v> </v>
      </c>
      <c r="B26" s="391"/>
      <c r="C26" s="265"/>
    </row>
    <row r="29" spans="1:2" ht="44.25" customHeight="1" hidden="1">
      <c r="A29" s="395" t="s">
        <v>386</v>
      </c>
      <c r="B29" s="396"/>
    </row>
    <row r="30" spans="1:2" ht="18.75" hidden="1">
      <c r="A30" s="285" t="s">
        <v>378</v>
      </c>
      <c r="B30" s="291">
        <f>('1° step'!$K$40+'1° step'!$I$37)*B19</f>
        <v>6.9696</v>
      </c>
    </row>
    <row r="31" spans="1:2" ht="19.5" hidden="1" thickBot="1">
      <c r="A31" s="286" t="s">
        <v>379</v>
      </c>
      <c r="B31" s="292">
        <f>('1° step'!$I$56+'1° step'!$K$59)*B20</f>
        <v>-32.912</v>
      </c>
    </row>
    <row r="32" ht="14.25" hidden="1" thickBot="1"/>
    <row r="33" spans="1:2" ht="44.25" customHeight="1" hidden="1">
      <c r="A33" s="395" t="s">
        <v>385</v>
      </c>
      <c r="B33" s="396"/>
    </row>
    <row r="34" spans="1:2" ht="16.5" hidden="1">
      <c r="A34" s="285" t="s">
        <v>139</v>
      </c>
      <c r="B34" s="291">
        <f>B22</f>
        <v>113.94642857142856</v>
      </c>
    </row>
    <row r="35" spans="1:2" ht="18.75" hidden="1">
      <c r="A35" s="285" t="s">
        <v>362</v>
      </c>
      <c r="B35" s="291">
        <f>B23-B30</f>
        <v>37.9</v>
      </c>
    </row>
    <row r="36" spans="1:2" ht="19.5" hidden="1" thickBot="1">
      <c r="A36" s="286" t="s">
        <v>363</v>
      </c>
      <c r="B36" s="292">
        <f>B24-B31</f>
        <v>163.6</v>
      </c>
    </row>
    <row r="37" ht="13.5" hidden="1"/>
    <row r="38" spans="1:2" ht="16.5" hidden="1">
      <c r="A38" s="277" t="s">
        <v>361</v>
      </c>
      <c r="B38" s="281" t="str">
        <f>IF(B10="R","R","N")</f>
        <v>R</v>
      </c>
    </row>
  </sheetData>
  <sheetProtection password="CC5A" sheet="1" formatCells="0" formatColumns="0" formatRows="0"/>
  <mergeCells count="14">
    <mergeCell ref="A33:B33"/>
    <mergeCell ref="A29:B29"/>
    <mergeCell ref="H7:J7"/>
    <mergeCell ref="A21:B21"/>
    <mergeCell ref="D18:E18"/>
    <mergeCell ref="D7:G7"/>
    <mergeCell ref="D14:F14"/>
    <mergeCell ref="E15:F15"/>
    <mergeCell ref="E16:F16"/>
    <mergeCell ref="E17:F17"/>
    <mergeCell ref="I1:J1"/>
    <mergeCell ref="D1:G1"/>
    <mergeCell ref="A26:B26"/>
    <mergeCell ref="G18:I18"/>
  </mergeCells>
  <printOptions/>
  <pageMargins left="1" right="0.55" top="0.49" bottom="1.68" header="0.18" footer="0.79"/>
  <pageSetup horizontalDpi="600" verticalDpi="600" orientation="portrait" paperSize="9" r:id="rId2"/>
  <headerFooter alignWithMargins="0">
    <oddFooter>&amp;LServizio Territoriale Provinciale di
 _________
&amp;D&amp;RIl Tecnico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25">
      <selection activeCell="C48" sqref="C47:C48"/>
    </sheetView>
  </sheetViews>
  <sheetFormatPr defaultColWidth="9.140625" defaultRowHeight="12.75"/>
  <cols>
    <col min="2" max="2" width="24.140625" style="0" customWidth="1"/>
    <col min="3" max="3" width="11.7109375" style="32" customWidth="1"/>
  </cols>
  <sheetData>
    <row r="1" spans="2:3" ht="12.75">
      <c r="B1" s="20" t="s">
        <v>93</v>
      </c>
      <c r="C1" s="33" t="s">
        <v>94</v>
      </c>
    </row>
    <row r="2" spans="2:3" ht="12.75">
      <c r="B2" s="20" t="s">
        <v>69</v>
      </c>
      <c r="C2" s="33">
        <v>1</v>
      </c>
    </row>
    <row r="3" spans="2:3" ht="12.75">
      <c r="B3" s="20" t="s">
        <v>70</v>
      </c>
      <c r="C3" s="33">
        <v>1</v>
      </c>
    </row>
    <row r="4" spans="2:3" ht="12.75">
      <c r="B4" s="20" t="s">
        <v>64</v>
      </c>
      <c r="C4" s="33">
        <v>1</v>
      </c>
    </row>
    <row r="5" spans="2:3" ht="12.75">
      <c r="B5" s="20" t="s">
        <v>74</v>
      </c>
      <c r="C5" s="33">
        <v>1</v>
      </c>
    </row>
    <row r="6" spans="2:3" ht="12.75">
      <c r="B6" s="20" t="s">
        <v>95</v>
      </c>
      <c r="C6" s="33">
        <v>1</v>
      </c>
    </row>
    <row r="7" spans="2:3" ht="12.75">
      <c r="B7" s="23" t="s">
        <v>96</v>
      </c>
      <c r="C7" s="33">
        <v>2</v>
      </c>
    </row>
    <row r="8" spans="2:3" ht="12.75">
      <c r="B8" s="23" t="s">
        <v>97</v>
      </c>
      <c r="C8" s="33">
        <v>2</v>
      </c>
    </row>
    <row r="9" spans="2:3" ht="12.75">
      <c r="B9" s="20" t="s">
        <v>98</v>
      </c>
      <c r="C9" s="33">
        <v>2</v>
      </c>
    </row>
    <row r="10" spans="2:3" ht="12.75">
      <c r="B10" s="20" t="s">
        <v>99</v>
      </c>
      <c r="C10" s="33">
        <v>2</v>
      </c>
    </row>
    <row r="11" spans="2:3" ht="12.75">
      <c r="B11" s="20" t="s">
        <v>100</v>
      </c>
      <c r="C11" s="33">
        <v>3</v>
      </c>
    </row>
    <row r="12" spans="2:3" ht="12.75">
      <c r="B12" s="20" t="s">
        <v>101</v>
      </c>
      <c r="C12" s="33">
        <v>3</v>
      </c>
    </row>
    <row r="13" spans="2:3" ht="12.75">
      <c r="B13" s="20" t="s">
        <v>79</v>
      </c>
      <c r="C13" s="33">
        <v>4</v>
      </c>
    </row>
    <row r="14" spans="2:3" ht="12.75">
      <c r="B14" s="20" t="s">
        <v>77</v>
      </c>
      <c r="C14" s="33">
        <v>4</v>
      </c>
    </row>
    <row r="15" spans="2:3" ht="12.75">
      <c r="B15" s="20" t="s">
        <v>67</v>
      </c>
      <c r="C15" s="33">
        <v>4</v>
      </c>
    </row>
    <row r="16" spans="2:3" ht="12.75">
      <c r="B16" s="20" t="s">
        <v>65</v>
      </c>
      <c r="C16" s="33">
        <v>4</v>
      </c>
    </row>
    <row r="17" spans="2:3" ht="12.75">
      <c r="B17" s="20" t="s">
        <v>62</v>
      </c>
      <c r="C17" s="33">
        <v>4</v>
      </c>
    </row>
    <row r="18" spans="2:3" ht="12.75">
      <c r="B18" s="20" t="s">
        <v>75</v>
      </c>
      <c r="C18" s="33">
        <v>4</v>
      </c>
    </row>
    <row r="19" spans="2:3" ht="12.75">
      <c r="B19" s="20" t="s">
        <v>63</v>
      </c>
      <c r="C19" s="33">
        <v>4</v>
      </c>
    </row>
    <row r="20" spans="2:3" ht="12.75">
      <c r="B20" s="20" t="s">
        <v>102</v>
      </c>
      <c r="C20" s="33">
        <v>4</v>
      </c>
    </row>
    <row r="21" spans="2:3" ht="12.75">
      <c r="B21" s="20" t="s">
        <v>73</v>
      </c>
      <c r="C21" s="33">
        <v>4</v>
      </c>
    </row>
    <row r="22" spans="2:3" ht="12.75">
      <c r="B22" s="20" t="s">
        <v>103</v>
      </c>
      <c r="C22" s="33">
        <v>4</v>
      </c>
    </row>
    <row r="23" spans="2:3" ht="12.75">
      <c r="B23" s="20" t="s">
        <v>104</v>
      </c>
      <c r="C23" s="33">
        <v>4</v>
      </c>
    </row>
    <row r="24" spans="2:3" ht="12.75">
      <c r="B24" s="20" t="s">
        <v>68</v>
      </c>
      <c r="C24" s="33">
        <v>4</v>
      </c>
    </row>
    <row r="25" spans="2:3" ht="12.75">
      <c r="B25" s="20" t="s">
        <v>105</v>
      </c>
      <c r="C25" s="33">
        <v>4</v>
      </c>
    </row>
    <row r="26" spans="2:3" ht="12.75">
      <c r="B26" s="20" t="s">
        <v>106</v>
      </c>
      <c r="C26" s="33">
        <v>4</v>
      </c>
    </row>
    <row r="27" spans="2:3" ht="12.75">
      <c r="B27" s="20" t="s">
        <v>78</v>
      </c>
      <c r="C27" s="33">
        <v>4</v>
      </c>
    </row>
    <row r="28" spans="2:3" ht="12.75">
      <c r="B28" s="20" t="s">
        <v>71</v>
      </c>
      <c r="C28" s="33">
        <v>4</v>
      </c>
    </row>
    <row r="29" spans="2:3" ht="12.75">
      <c r="B29" s="20" t="s">
        <v>72</v>
      </c>
      <c r="C29" s="33">
        <v>4</v>
      </c>
    </row>
    <row r="30" spans="2:3" ht="12.75">
      <c r="B30" s="20" t="s">
        <v>76</v>
      </c>
      <c r="C30" s="33">
        <v>4</v>
      </c>
    </row>
    <row r="31" spans="2:3" ht="12.75">
      <c r="B31" s="20" t="s">
        <v>66</v>
      </c>
      <c r="C31" s="33">
        <v>4</v>
      </c>
    </row>
    <row r="32" spans="2:3" ht="12.75">
      <c r="B32" s="20" t="s">
        <v>107</v>
      </c>
      <c r="C32" s="33">
        <v>5</v>
      </c>
    </row>
    <row r="33" spans="2:3" ht="12.75">
      <c r="B33" s="20" t="s">
        <v>108</v>
      </c>
      <c r="C33" s="33"/>
    </row>
    <row r="35" spans="2:3" ht="12.75">
      <c r="B35" s="20" t="s">
        <v>93</v>
      </c>
      <c r="C35" s="33" t="s">
        <v>94</v>
      </c>
    </row>
    <row r="36" spans="1:3" ht="12.75">
      <c r="A36">
        <v>1</v>
      </c>
      <c r="B36" s="20" t="s">
        <v>62</v>
      </c>
      <c r="C36" s="33">
        <v>4</v>
      </c>
    </row>
    <row r="37" spans="1:3" ht="12.75">
      <c r="A37">
        <f>A36+1</f>
        <v>2</v>
      </c>
      <c r="B37" s="20" t="s">
        <v>63</v>
      </c>
      <c r="C37" s="33">
        <v>4</v>
      </c>
    </row>
    <row r="38" spans="1:3" ht="12.75">
      <c r="A38">
        <f aca="true" t="shared" si="0" ref="A38:A68">A37+1</f>
        <v>3</v>
      </c>
      <c r="B38" s="20" t="s">
        <v>64</v>
      </c>
      <c r="C38" s="33">
        <v>1</v>
      </c>
    </row>
    <row r="39" spans="1:3" ht="12.75">
      <c r="A39">
        <f t="shared" si="0"/>
        <v>4</v>
      </c>
      <c r="B39" s="20" t="s">
        <v>100</v>
      </c>
      <c r="C39" s="33">
        <v>3</v>
      </c>
    </row>
    <row r="40" spans="1:3" ht="12.75">
      <c r="A40">
        <f t="shared" si="0"/>
        <v>5</v>
      </c>
      <c r="B40" s="20" t="s">
        <v>101</v>
      </c>
      <c r="C40" s="33">
        <v>3</v>
      </c>
    </row>
    <row r="41" spans="1:3" ht="12.75">
      <c r="A41">
        <f t="shared" si="0"/>
        <v>6</v>
      </c>
      <c r="B41" s="20" t="s">
        <v>65</v>
      </c>
      <c r="C41" s="33">
        <v>4</v>
      </c>
    </row>
    <row r="42" spans="1:3" ht="12.75">
      <c r="A42">
        <f t="shared" si="0"/>
        <v>7</v>
      </c>
      <c r="B42" s="20" t="s">
        <v>66</v>
      </c>
      <c r="C42" s="33">
        <v>4</v>
      </c>
    </row>
    <row r="43" spans="1:3" ht="12.75">
      <c r="A43">
        <f t="shared" si="0"/>
        <v>8</v>
      </c>
      <c r="B43" s="20" t="s">
        <v>67</v>
      </c>
      <c r="C43" s="33">
        <v>4</v>
      </c>
    </row>
    <row r="44" spans="1:3" ht="12.75">
      <c r="A44">
        <f t="shared" si="0"/>
        <v>9</v>
      </c>
      <c r="B44" s="20" t="s">
        <v>102</v>
      </c>
      <c r="C44" s="33">
        <v>4</v>
      </c>
    </row>
    <row r="45" spans="1:3" ht="12.75">
      <c r="A45">
        <f t="shared" si="0"/>
        <v>10</v>
      </c>
      <c r="B45" s="20" t="s">
        <v>103</v>
      </c>
      <c r="C45" s="33">
        <v>4</v>
      </c>
    </row>
    <row r="46" spans="1:3" ht="12.75">
      <c r="A46">
        <f t="shared" si="0"/>
        <v>11</v>
      </c>
      <c r="B46" s="20" t="s">
        <v>104</v>
      </c>
      <c r="C46" s="33">
        <v>4</v>
      </c>
    </row>
    <row r="47" spans="1:3" ht="12.75">
      <c r="A47">
        <f t="shared" si="0"/>
        <v>12</v>
      </c>
      <c r="B47" s="20" t="s">
        <v>108</v>
      </c>
      <c r="C47" s="33"/>
    </row>
    <row r="48" spans="1:3" ht="12.75">
      <c r="A48">
        <f t="shared" si="0"/>
        <v>13</v>
      </c>
      <c r="B48" s="20" t="s">
        <v>68</v>
      </c>
      <c r="C48" s="33">
        <v>4</v>
      </c>
    </row>
    <row r="49" spans="1:3" ht="12.75">
      <c r="A49">
        <f t="shared" si="0"/>
        <v>14</v>
      </c>
      <c r="B49" s="20" t="s">
        <v>69</v>
      </c>
      <c r="C49" s="33">
        <v>1</v>
      </c>
    </row>
    <row r="50" spans="1:3" ht="12.75">
      <c r="A50">
        <f t="shared" si="0"/>
        <v>15</v>
      </c>
      <c r="B50" s="20" t="s">
        <v>70</v>
      </c>
      <c r="C50" s="33">
        <v>1</v>
      </c>
    </row>
    <row r="51" spans="1:3" ht="12.75">
      <c r="A51">
        <f t="shared" si="0"/>
        <v>16</v>
      </c>
      <c r="B51" s="20" t="s">
        <v>109</v>
      </c>
      <c r="C51" s="33">
        <v>0</v>
      </c>
    </row>
    <row r="52" spans="1:3" ht="12.75">
      <c r="A52">
        <f t="shared" si="0"/>
        <v>17</v>
      </c>
      <c r="B52" s="20" t="s">
        <v>98</v>
      </c>
      <c r="C52" s="33">
        <v>2</v>
      </c>
    </row>
    <row r="53" spans="1:3" ht="12.75">
      <c r="A53">
        <f t="shared" si="0"/>
        <v>18</v>
      </c>
      <c r="B53" s="20" t="s">
        <v>71</v>
      </c>
      <c r="C53" s="33">
        <v>4</v>
      </c>
    </row>
    <row r="54" spans="1:3" ht="12.75">
      <c r="A54">
        <f t="shared" si="0"/>
        <v>19</v>
      </c>
      <c r="B54" s="23" t="s">
        <v>96</v>
      </c>
      <c r="C54" s="33">
        <v>2</v>
      </c>
    </row>
    <row r="55" spans="1:3" ht="12.75">
      <c r="A55">
        <f t="shared" si="0"/>
        <v>20</v>
      </c>
      <c r="B55" s="23" t="s">
        <v>97</v>
      </c>
      <c r="C55" s="33">
        <v>2</v>
      </c>
    </row>
    <row r="56" spans="1:3" ht="12.75">
      <c r="A56">
        <f t="shared" si="0"/>
        <v>21</v>
      </c>
      <c r="B56" s="20" t="s">
        <v>107</v>
      </c>
      <c r="C56" s="33">
        <v>5</v>
      </c>
    </row>
    <row r="57" spans="1:3" ht="12.75">
      <c r="A57">
        <f t="shared" si="0"/>
        <v>22</v>
      </c>
      <c r="B57" s="20" t="s">
        <v>72</v>
      </c>
      <c r="C57" s="33">
        <v>4</v>
      </c>
    </row>
    <row r="58" spans="1:3" ht="12.75">
      <c r="A58">
        <f t="shared" si="0"/>
        <v>23</v>
      </c>
      <c r="B58" s="20" t="s">
        <v>73</v>
      </c>
      <c r="C58" s="33">
        <v>4</v>
      </c>
    </row>
    <row r="59" spans="1:3" ht="12.75">
      <c r="A59">
        <f t="shared" si="0"/>
        <v>24</v>
      </c>
      <c r="B59" s="20" t="s">
        <v>74</v>
      </c>
      <c r="C59" s="33">
        <v>1</v>
      </c>
    </row>
    <row r="60" spans="1:3" ht="12.75">
      <c r="A60">
        <f t="shared" si="0"/>
        <v>25</v>
      </c>
      <c r="B60" s="20" t="s">
        <v>75</v>
      </c>
      <c r="C60" s="33">
        <v>4</v>
      </c>
    </row>
    <row r="61" spans="1:3" ht="12.75">
      <c r="A61">
        <f t="shared" si="0"/>
        <v>26</v>
      </c>
      <c r="B61" s="20" t="s">
        <v>76</v>
      </c>
      <c r="C61" s="33">
        <v>4</v>
      </c>
    </row>
    <row r="62" spans="1:3" ht="12.75">
      <c r="A62">
        <f t="shared" si="0"/>
        <v>27</v>
      </c>
      <c r="B62" s="20" t="s">
        <v>106</v>
      </c>
      <c r="C62" s="33">
        <v>4</v>
      </c>
    </row>
    <row r="63" spans="1:3" ht="12.75">
      <c r="A63">
        <f t="shared" si="0"/>
        <v>28</v>
      </c>
      <c r="B63" s="20" t="s">
        <v>105</v>
      </c>
      <c r="C63" s="33">
        <v>4</v>
      </c>
    </row>
    <row r="64" spans="1:3" ht="12.75">
      <c r="A64">
        <f t="shared" si="0"/>
        <v>29</v>
      </c>
      <c r="B64" s="20" t="s">
        <v>77</v>
      </c>
      <c r="C64" s="33">
        <v>4</v>
      </c>
    </row>
    <row r="65" spans="1:3" ht="12.75">
      <c r="A65">
        <f t="shared" si="0"/>
        <v>30</v>
      </c>
      <c r="B65" s="20" t="s">
        <v>99</v>
      </c>
      <c r="C65" s="33">
        <v>2</v>
      </c>
    </row>
    <row r="66" spans="1:3" ht="12.75">
      <c r="A66">
        <f t="shared" si="0"/>
        <v>31</v>
      </c>
      <c r="B66" s="20" t="s">
        <v>95</v>
      </c>
      <c r="C66" s="33">
        <v>1</v>
      </c>
    </row>
    <row r="67" spans="1:3" ht="12.75">
      <c r="A67">
        <f t="shared" si="0"/>
        <v>32</v>
      </c>
      <c r="B67" s="20" t="s">
        <v>78</v>
      </c>
      <c r="C67" s="33">
        <v>4</v>
      </c>
    </row>
    <row r="68" spans="1:3" ht="12.75">
      <c r="A68">
        <f t="shared" si="0"/>
        <v>33</v>
      </c>
      <c r="B68" s="20" t="s">
        <v>79</v>
      </c>
      <c r="C68" s="33">
        <v>4</v>
      </c>
    </row>
  </sheetData>
  <sheetProtection password="CC5A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I80"/>
  <sheetViews>
    <sheetView showGridLines="0" tabSelected="1" zoomScalePageLayoutView="0" workbookViewId="0" topLeftCell="A1">
      <selection activeCell="AN10" sqref="AN10"/>
    </sheetView>
  </sheetViews>
  <sheetFormatPr defaultColWidth="9.140625" defaultRowHeight="12.75"/>
  <cols>
    <col min="1" max="2" width="2.7109375" style="83" customWidth="1"/>
    <col min="3" max="3" width="3.28125" style="83" customWidth="1"/>
    <col min="4" max="6" width="2.7109375" style="83" customWidth="1"/>
    <col min="7" max="7" width="3.421875" style="83" customWidth="1"/>
    <col min="8" max="14" width="2.7109375" style="83" customWidth="1"/>
    <col min="15" max="15" width="3.140625" style="83" customWidth="1"/>
    <col min="16" max="20" width="2.7109375" style="83" customWidth="1"/>
    <col min="21" max="22" width="3.28125" style="83" customWidth="1"/>
    <col min="23" max="23" width="2.57421875" style="83" customWidth="1"/>
    <col min="24" max="24" width="2.28125" style="83" customWidth="1"/>
    <col min="25" max="25" width="2.140625" style="83" customWidth="1"/>
    <col min="26" max="26" width="4.421875" style="83" customWidth="1"/>
    <col min="27" max="27" width="2.7109375" style="83" customWidth="1"/>
    <col min="28" max="28" width="3.28125" style="83" customWidth="1"/>
    <col min="29" max="33" width="2.7109375" style="83" customWidth="1"/>
    <col min="34" max="34" width="3.140625" style="83" customWidth="1"/>
    <col min="35" max="35" width="4.57421875" style="83" customWidth="1"/>
    <col min="36" max="16384" width="9.140625" style="83" customWidth="1"/>
  </cols>
  <sheetData>
    <row r="1" spans="1:34" s="220" customFormat="1" ht="31.5" customHeight="1">
      <c r="A1" s="520" t="s">
        <v>450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2"/>
    </row>
    <row r="2" spans="1:34" s="220" customFormat="1" ht="15" customHeight="1" thickBo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5"/>
    </row>
    <row r="3" spans="1:8" s="220" customFormat="1" ht="12.75">
      <c r="A3" s="307"/>
      <c r="B3" s="307"/>
      <c r="C3" s="307"/>
      <c r="D3" s="307"/>
      <c r="E3" s="307"/>
      <c r="F3" s="307"/>
      <c r="G3" s="307"/>
      <c r="H3" s="307"/>
    </row>
    <row r="4" spans="1:31" s="310" customFormat="1" ht="17.25">
      <c r="A4" s="308" t="s">
        <v>354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</row>
    <row r="5" spans="1:31" s="220" customFormat="1" ht="15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</row>
    <row r="6" s="220" customFormat="1" ht="12.75">
      <c r="A6" s="312" t="s">
        <v>110</v>
      </c>
    </row>
    <row r="7" s="220" customFormat="1" ht="12.75">
      <c r="A7" s="312"/>
    </row>
    <row r="8" spans="1:32" s="220" customFormat="1" ht="17.25">
      <c r="A8" s="313" t="s">
        <v>111</v>
      </c>
      <c r="F8" s="433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5"/>
      <c r="T8" s="313" t="s">
        <v>112</v>
      </c>
      <c r="W8" s="433"/>
      <c r="X8" s="434"/>
      <c r="Y8" s="434"/>
      <c r="Z8" s="434"/>
      <c r="AA8" s="434"/>
      <c r="AB8" s="434"/>
      <c r="AC8" s="434"/>
      <c r="AD8" s="434"/>
      <c r="AE8" s="434"/>
      <c r="AF8" s="435"/>
    </row>
    <row r="9" s="220" customFormat="1" ht="12.75"/>
    <row r="10" spans="1:31" s="220" customFormat="1" ht="21" customHeight="1">
      <c r="A10" s="313" t="s">
        <v>113</v>
      </c>
      <c r="F10" s="86" t="s">
        <v>2</v>
      </c>
      <c r="G10" s="83"/>
      <c r="H10" s="86" t="s">
        <v>114</v>
      </c>
      <c r="P10" s="313" t="s">
        <v>137</v>
      </c>
      <c r="V10" s="439"/>
      <c r="W10" s="441"/>
      <c r="X10" s="221" t="s">
        <v>115</v>
      </c>
      <c r="Y10" s="439"/>
      <c r="Z10" s="441"/>
      <c r="AA10" s="221" t="s">
        <v>115</v>
      </c>
      <c r="AB10" s="439"/>
      <c r="AC10" s="440"/>
      <c r="AD10" s="440"/>
      <c r="AE10" s="441"/>
    </row>
    <row r="11" s="220" customFormat="1" ht="12.75"/>
    <row r="12" spans="1:28" s="220" customFormat="1" ht="17.25">
      <c r="A12" s="314" t="s">
        <v>116</v>
      </c>
      <c r="F12" s="433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5"/>
      <c r="Y12" s="220" t="s">
        <v>117</v>
      </c>
      <c r="AA12" s="442"/>
      <c r="AB12" s="443"/>
    </row>
    <row r="13" spans="7:29" s="220" customFormat="1" ht="12.75"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AB13" s="315"/>
      <c r="AC13" s="315"/>
    </row>
    <row r="14" spans="1:29" s="220" customFormat="1" ht="20.25" customHeight="1">
      <c r="A14" s="313" t="s">
        <v>118</v>
      </c>
      <c r="F14" s="439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1"/>
      <c r="V14" s="315"/>
      <c r="W14" s="315"/>
      <c r="AB14" s="315"/>
      <c r="AC14" s="315"/>
    </row>
    <row r="15" spans="7:29" s="220" customFormat="1" ht="12.75"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AB15" s="315"/>
      <c r="AC15" s="315"/>
    </row>
    <row r="16" s="220" customFormat="1" ht="12.75">
      <c r="A16" s="220" t="s">
        <v>119</v>
      </c>
    </row>
    <row r="17" s="220" customFormat="1" ht="12.75"/>
    <row r="18" spans="1:31" s="220" customFormat="1" ht="24.75" customHeight="1">
      <c r="A18" s="476" t="s">
        <v>138</v>
      </c>
      <c r="B18" s="477"/>
      <c r="C18" s="477"/>
      <c r="D18" s="477"/>
      <c r="E18" s="478"/>
      <c r="F18" s="436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8"/>
    </row>
    <row r="19" spans="6:31" s="220" customFormat="1" ht="12.75"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</row>
    <row r="20" spans="1:31" s="220" customFormat="1" ht="15" customHeight="1">
      <c r="A20" s="313" t="s">
        <v>120</v>
      </c>
      <c r="F20" s="436"/>
      <c r="G20" s="437"/>
      <c r="H20" s="437"/>
      <c r="I20" s="437"/>
      <c r="J20" s="437"/>
      <c r="K20" s="437"/>
      <c r="L20" s="437"/>
      <c r="M20" s="437"/>
      <c r="N20" s="437"/>
      <c r="O20" s="437"/>
      <c r="P20" s="438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</row>
    <row r="21" s="220" customFormat="1" ht="12.75"/>
    <row r="22" s="220" customFormat="1" ht="12.75">
      <c r="A22" s="312" t="s">
        <v>121</v>
      </c>
    </row>
    <row r="23" s="220" customFormat="1" ht="12.75"/>
    <row r="24" spans="1:31" s="220" customFormat="1" ht="15">
      <c r="A24" s="313" t="s">
        <v>122</v>
      </c>
      <c r="F24" s="469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1"/>
    </row>
    <row r="25" spans="1:31" s="220" customFormat="1" ht="15">
      <c r="A25" s="313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</row>
    <row r="26" spans="1:31" s="220" customFormat="1" ht="15">
      <c r="A26" s="313" t="s">
        <v>123</v>
      </c>
      <c r="F26" s="469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1"/>
      <c r="AB26" s="317" t="s">
        <v>124</v>
      </c>
      <c r="AC26" s="317"/>
      <c r="AD26" s="439"/>
      <c r="AE26" s="441"/>
    </row>
    <row r="27" spans="1:31" s="220" customFormat="1" ht="15">
      <c r="A27" s="313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7"/>
      <c r="AC27" s="317"/>
      <c r="AD27" s="317"/>
      <c r="AE27" s="317"/>
    </row>
    <row r="28" spans="1:31" s="220" customFormat="1" ht="15">
      <c r="A28" s="313" t="s">
        <v>125</v>
      </c>
      <c r="F28" s="469"/>
      <c r="G28" s="470"/>
      <c r="H28" s="470"/>
      <c r="I28" s="470"/>
      <c r="J28" s="471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7"/>
      <c r="AC28" s="317"/>
      <c r="AD28" s="317"/>
      <c r="AE28" s="317"/>
    </row>
    <row r="29" spans="1:31" s="220" customFormat="1" ht="15">
      <c r="A29" s="313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7"/>
      <c r="AC29" s="317"/>
      <c r="AD29" s="317"/>
      <c r="AE29" s="317"/>
    </row>
    <row r="30" spans="1:31" s="220" customFormat="1" ht="15">
      <c r="A30" s="313" t="s">
        <v>126</v>
      </c>
      <c r="F30" s="469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1"/>
      <c r="X30" s="318"/>
      <c r="Y30" s="318"/>
      <c r="Z30" s="318"/>
      <c r="AA30" s="318"/>
      <c r="AB30" s="317"/>
      <c r="AC30" s="317"/>
      <c r="AD30" s="317"/>
      <c r="AE30" s="317"/>
    </row>
    <row r="31" spans="1:31" s="220" customFormat="1" ht="15">
      <c r="A31" s="313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7"/>
      <c r="AC31" s="317"/>
      <c r="AD31" s="317"/>
      <c r="AE31" s="317"/>
    </row>
    <row r="32" spans="1:31" s="220" customFormat="1" ht="15">
      <c r="A32" s="313" t="s">
        <v>127</v>
      </c>
      <c r="F32" s="469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1"/>
      <c r="X32" s="318"/>
      <c r="Y32" s="318"/>
      <c r="Z32" s="318"/>
      <c r="AA32" s="318"/>
      <c r="AB32" s="317"/>
      <c r="AC32" s="317"/>
      <c r="AD32" s="317"/>
      <c r="AE32" s="317"/>
    </row>
    <row r="33" spans="6:31" s="220" customFormat="1" ht="15"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</row>
    <row r="34" spans="1:31" s="220" customFormat="1" ht="15">
      <c r="A34" s="312" t="s">
        <v>128</v>
      </c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</row>
    <row r="35" spans="6:31" s="220" customFormat="1" ht="15"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</row>
    <row r="36" spans="1:31" s="220" customFormat="1" ht="15">
      <c r="A36" s="220" t="s">
        <v>122</v>
      </c>
      <c r="F36" s="469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1"/>
    </row>
    <row r="37" spans="6:31" s="220" customFormat="1" ht="15"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</row>
    <row r="38" spans="1:31" s="220" customFormat="1" ht="15">
      <c r="A38" s="220" t="s">
        <v>123</v>
      </c>
      <c r="F38" s="469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1"/>
      <c r="AB38" s="319" t="s">
        <v>124</v>
      </c>
      <c r="AC38" s="319"/>
      <c r="AD38" s="469"/>
      <c r="AE38" s="471"/>
    </row>
    <row r="39" spans="6:31" s="220" customFormat="1" ht="15"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</row>
    <row r="40" spans="1:31" s="220" customFormat="1" ht="15">
      <c r="A40" s="220" t="s">
        <v>125</v>
      </c>
      <c r="F40" s="469"/>
      <c r="G40" s="470"/>
      <c r="H40" s="470"/>
      <c r="I40" s="470"/>
      <c r="J40" s="471"/>
      <c r="K40" s="319"/>
      <c r="L40" s="319" t="s">
        <v>129</v>
      </c>
      <c r="M40" s="319"/>
      <c r="N40" s="469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1"/>
    </row>
    <row r="41" spans="6:31" s="220" customFormat="1" ht="15"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</row>
    <row r="42" spans="1:31" s="220" customFormat="1" ht="27" customHeight="1" thickBot="1">
      <c r="A42" s="220" t="s">
        <v>127</v>
      </c>
      <c r="F42" s="469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1"/>
      <c r="X42" s="319"/>
      <c r="Y42" s="319"/>
      <c r="Z42" s="319"/>
      <c r="AA42" s="319"/>
      <c r="AB42" s="319"/>
      <c r="AC42" s="319"/>
      <c r="AD42" s="319"/>
      <c r="AE42" s="319"/>
    </row>
    <row r="43" spans="1:34" s="220" customFormat="1" ht="30.75" customHeight="1">
      <c r="A43" s="520" t="str">
        <f>A1</f>
        <v>Intestazione del tecnico esterno</v>
      </c>
      <c r="B43" s="521"/>
      <c r="C43" s="521"/>
      <c r="D43" s="521"/>
      <c r="E43" s="521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2"/>
    </row>
    <row r="44" spans="1:34" s="220" customFormat="1" ht="19.5" customHeight="1" thickBot="1">
      <c r="A44" s="523"/>
      <c r="B44" s="524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5"/>
    </row>
    <row r="45" spans="1:8" ht="12.75">
      <c r="A45" s="88"/>
      <c r="B45" s="88"/>
      <c r="C45" s="88"/>
      <c r="D45" s="88"/>
      <c r="E45" s="88"/>
      <c r="F45" s="88"/>
      <c r="G45" s="88"/>
      <c r="H45" s="88"/>
    </row>
    <row r="46" spans="1:30" ht="19.5" customHeight="1">
      <c r="A46" s="87" t="s">
        <v>130</v>
      </c>
      <c r="D46" s="84"/>
      <c r="E46" s="444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6"/>
      <c r="T46" s="87" t="s">
        <v>123</v>
      </c>
      <c r="W46" s="444"/>
      <c r="X46" s="445"/>
      <c r="Y46" s="445"/>
      <c r="Z46" s="445"/>
      <c r="AA46" s="445"/>
      <c r="AB46" s="445"/>
      <c r="AC46" s="445"/>
      <c r="AD46" s="446"/>
    </row>
    <row r="47" spans="20:30" ht="25.5" customHeight="1">
      <c r="T47" s="87" t="s">
        <v>131</v>
      </c>
      <c r="W47" s="444"/>
      <c r="X47" s="445"/>
      <c r="Y47" s="445"/>
      <c r="Z47" s="445"/>
      <c r="AA47" s="445"/>
      <c r="AB47" s="445"/>
      <c r="AC47" s="445"/>
      <c r="AD47" s="446"/>
    </row>
    <row r="48" spans="1:31" ht="36.75" customHeight="1">
      <c r="A48" s="199"/>
      <c r="B48" s="326" t="s">
        <v>135</v>
      </c>
      <c r="C48" s="85"/>
      <c r="D48" s="85"/>
      <c r="F48" s="484">
        <v>2</v>
      </c>
      <c r="G48" s="485"/>
      <c r="J48" s="196" t="s">
        <v>132</v>
      </c>
      <c r="S48" s="455" t="s">
        <v>13</v>
      </c>
      <c r="T48" s="456"/>
      <c r="W48" s="447"/>
      <c r="X48" s="447"/>
      <c r="Y48" s="447"/>
      <c r="Z48" s="447"/>
      <c r="AA48" s="447"/>
      <c r="AB48" s="447"/>
      <c r="AC48" s="447"/>
      <c r="AD48" s="447"/>
      <c r="AE48" s="448"/>
    </row>
    <row r="49" spans="1:34" ht="24.75" customHeight="1">
      <c r="A49" s="196" t="s">
        <v>402</v>
      </c>
      <c r="B49" s="85"/>
      <c r="C49" s="85"/>
      <c r="D49" s="85"/>
      <c r="F49" s="320"/>
      <c r="G49" s="320"/>
      <c r="I49" s="486" t="s">
        <v>409</v>
      </c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87"/>
      <c r="AD49" s="487"/>
      <c r="AE49" s="487"/>
      <c r="AF49" s="487"/>
      <c r="AG49" s="487"/>
      <c r="AH49" s="488"/>
    </row>
    <row r="50" spans="12:34" ht="13.5" thickBot="1"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</row>
    <row r="51" spans="1:34" ht="40.5" customHeight="1" thickBot="1">
      <c r="A51" s="449" t="s">
        <v>134</v>
      </c>
      <c r="B51" s="450"/>
      <c r="C51" s="450"/>
      <c r="D51" s="450"/>
      <c r="E51" s="450"/>
      <c r="F51" s="450"/>
      <c r="G51" s="450"/>
      <c r="H51" s="450"/>
      <c r="I51" s="450"/>
      <c r="J51" s="450"/>
      <c r="K51" s="450"/>
      <c r="L51" s="466" t="s">
        <v>399</v>
      </c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8"/>
      <c r="X51" s="489" t="s">
        <v>406</v>
      </c>
      <c r="Y51" s="490"/>
      <c r="Z51" s="490"/>
      <c r="AA51" s="490"/>
      <c r="AB51" s="490"/>
      <c r="AC51" s="490"/>
      <c r="AD51" s="491"/>
      <c r="AE51" s="492">
        <v>2</v>
      </c>
      <c r="AF51" s="493"/>
      <c r="AG51" s="493"/>
      <c r="AH51" s="494"/>
    </row>
    <row r="52" spans="1:34" ht="12.75">
      <c r="A52" s="451"/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83" t="s">
        <v>133</v>
      </c>
      <c r="M52" s="458"/>
      <c r="N52" s="458"/>
      <c r="O52" s="459"/>
      <c r="P52" s="457" t="s">
        <v>133</v>
      </c>
      <c r="Q52" s="458"/>
      <c r="R52" s="458"/>
      <c r="S52" s="459"/>
      <c r="T52" s="457" t="s">
        <v>133</v>
      </c>
      <c r="U52" s="458"/>
      <c r="V52" s="458"/>
      <c r="W52" s="504"/>
      <c r="X52" s="508" t="s">
        <v>403</v>
      </c>
      <c r="Y52" s="509"/>
      <c r="Z52" s="510"/>
      <c r="AA52" s="505" t="s">
        <v>405</v>
      </c>
      <c r="AB52" s="506"/>
      <c r="AC52" s="506"/>
      <c r="AD52" s="507"/>
      <c r="AE52" s="505" t="s">
        <v>405</v>
      </c>
      <c r="AF52" s="506"/>
      <c r="AG52" s="506"/>
      <c r="AH52" s="507"/>
    </row>
    <row r="53" spans="1:34" ht="12.75">
      <c r="A53" s="451"/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321"/>
      <c r="M53" s="205"/>
      <c r="N53" s="205" t="s">
        <v>4</v>
      </c>
      <c r="O53" s="206"/>
      <c r="P53" s="207" t="s">
        <v>388</v>
      </c>
      <c r="Q53" s="205"/>
      <c r="R53" s="203"/>
      <c r="S53" s="206"/>
      <c r="T53" s="207" t="s">
        <v>389</v>
      </c>
      <c r="U53" s="205"/>
      <c r="V53" s="205"/>
      <c r="W53" s="322"/>
      <c r="X53" s="460" t="s">
        <v>404</v>
      </c>
      <c r="Y53" s="461"/>
      <c r="Z53" s="462"/>
      <c r="AA53" s="463" t="s">
        <v>404</v>
      </c>
      <c r="AB53" s="464"/>
      <c r="AC53" s="464"/>
      <c r="AD53" s="465"/>
      <c r="AE53" s="463" t="s">
        <v>404</v>
      </c>
      <c r="AF53" s="464"/>
      <c r="AG53" s="464"/>
      <c r="AH53" s="465"/>
    </row>
    <row r="54" spans="1:34" ht="12.75">
      <c r="A54" s="451"/>
      <c r="B54" s="452"/>
      <c r="C54" s="452"/>
      <c r="D54" s="452"/>
      <c r="E54" s="452"/>
      <c r="F54" s="452"/>
      <c r="G54" s="452"/>
      <c r="H54" s="452"/>
      <c r="I54" s="452"/>
      <c r="J54" s="452"/>
      <c r="K54" s="452"/>
      <c r="L54" s="323"/>
      <c r="M54" s="208"/>
      <c r="N54" s="203"/>
      <c r="O54" s="204"/>
      <c r="P54" s="209"/>
      <c r="Q54" s="210"/>
      <c r="R54" s="203"/>
      <c r="S54" s="204"/>
      <c r="T54" s="202"/>
      <c r="U54" s="203"/>
      <c r="V54" s="203"/>
      <c r="W54" s="324"/>
      <c r="X54" s="460" t="s">
        <v>4</v>
      </c>
      <c r="Y54" s="461"/>
      <c r="Z54" s="462"/>
      <c r="AA54" s="207" t="s">
        <v>388</v>
      </c>
      <c r="AB54" s="203"/>
      <c r="AC54" s="203"/>
      <c r="AD54" s="324"/>
      <c r="AE54" s="207" t="s">
        <v>389</v>
      </c>
      <c r="AF54" s="203"/>
      <c r="AG54" s="203"/>
      <c r="AH54" s="324"/>
    </row>
    <row r="55" spans="1:34" ht="13.5" thickBot="1">
      <c r="A55" s="453"/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325"/>
      <c r="M55" s="208"/>
      <c r="N55" s="203"/>
      <c r="O55" s="204"/>
      <c r="P55" s="209"/>
      <c r="Q55" s="210"/>
      <c r="R55" s="203"/>
      <c r="S55" s="204"/>
      <c r="T55" s="202"/>
      <c r="U55" s="203"/>
      <c r="V55" s="203"/>
      <c r="W55" s="324"/>
      <c r="X55" s="330"/>
      <c r="Y55" s="331"/>
      <c r="Z55" s="332"/>
      <c r="AA55" s="327"/>
      <c r="AB55" s="328"/>
      <c r="AC55" s="328"/>
      <c r="AD55" s="329"/>
      <c r="AE55" s="327"/>
      <c r="AF55" s="328"/>
      <c r="AG55" s="328"/>
      <c r="AH55" s="329"/>
    </row>
    <row r="56" spans="1:34" ht="35.25" customHeight="1" thickBot="1">
      <c r="A56" s="501" t="str">
        <f>Dati!B2</f>
        <v>pesco</v>
      </c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3">
        <f>Dati!B22</f>
        <v>113.94642857142856</v>
      </c>
      <c r="M56" s="480"/>
      <c r="N56" s="480"/>
      <c r="O56" s="481"/>
      <c r="P56" s="479">
        <f>Dati!B23</f>
        <v>44.8696</v>
      </c>
      <c r="Q56" s="480"/>
      <c r="R56" s="480"/>
      <c r="S56" s="481"/>
      <c r="T56" s="479">
        <f>Dati!B24</f>
        <v>130.688</v>
      </c>
      <c r="U56" s="480"/>
      <c r="V56" s="480"/>
      <c r="W56" s="482"/>
      <c r="X56" s="495">
        <f>AE51*L56</f>
        <v>227.8928571428571</v>
      </c>
      <c r="Y56" s="496"/>
      <c r="Z56" s="497"/>
      <c r="AA56" s="498">
        <f>AE51*P56</f>
        <v>89.7392</v>
      </c>
      <c r="AB56" s="499"/>
      <c r="AC56" s="499"/>
      <c r="AD56" s="500"/>
      <c r="AE56" s="498">
        <f>AE51*T56</f>
        <v>261.376</v>
      </c>
      <c r="AF56" s="499"/>
      <c r="AG56" s="499"/>
      <c r="AH56" s="500"/>
    </row>
    <row r="57" spans="1:34" s="82" customFormat="1" ht="26.25" customHeight="1" thickBot="1">
      <c r="A57" s="472" t="s">
        <v>390</v>
      </c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4"/>
    </row>
    <row r="58" spans="1:34" s="82" customFormat="1" ht="35.25" customHeight="1" thickBot="1">
      <c r="A58" s="414" t="s">
        <v>391</v>
      </c>
      <c r="B58" s="475"/>
      <c r="C58" s="475"/>
      <c r="D58" s="475"/>
      <c r="E58" s="475"/>
      <c r="F58" s="475"/>
      <c r="G58" s="411">
        <f>Dati!B9</f>
        <v>10</v>
      </c>
      <c r="H58" s="412"/>
      <c r="I58" s="413"/>
      <c r="J58" s="414" t="s">
        <v>392</v>
      </c>
      <c r="K58" s="415"/>
      <c r="L58" s="415"/>
      <c r="M58" s="415"/>
      <c r="N58" s="415"/>
      <c r="O58" s="415"/>
      <c r="P58" s="415"/>
      <c r="Q58" s="415"/>
      <c r="R58" s="415"/>
      <c r="S58" s="416"/>
      <c r="T58" s="417" t="str">
        <f>IF(G58&gt;0,VLOOKUP(Dati!$D$13,Fert_org!$A$3:$F$16,2),"Nessuna fertilizzazione  organica ")</f>
        <v>Ammendanti diversi-apporti saltuari (ins. TITOLO)</v>
      </c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9"/>
    </row>
    <row r="59" spans="1:34" ht="35.25" customHeight="1" thickBot="1">
      <c r="A59" s="420" t="s">
        <v>400</v>
      </c>
      <c r="B59" s="421"/>
      <c r="C59" s="421"/>
      <c r="D59" s="421"/>
      <c r="E59" s="421"/>
      <c r="F59" s="421"/>
      <c r="G59" s="422"/>
      <c r="H59" s="422"/>
      <c r="I59" s="422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3"/>
      <c r="AD59" s="424">
        <f>Dati!B16</f>
        <v>5</v>
      </c>
      <c r="AE59" s="425"/>
      <c r="AF59" s="425"/>
      <c r="AG59" s="425"/>
      <c r="AH59" s="426"/>
    </row>
    <row r="60" spans="1:34" ht="81" customHeight="1" thickBot="1">
      <c r="A60" s="427" t="s">
        <v>401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  <c r="AF60" s="428"/>
      <c r="AG60" s="428"/>
      <c r="AH60" s="429"/>
    </row>
    <row r="61" spans="1:34" ht="49.5" customHeight="1" thickBot="1">
      <c r="A61" s="430" t="s">
        <v>447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2"/>
      <c r="AB61" s="407">
        <f>'1° step'!I28</f>
        <v>156.6</v>
      </c>
      <c r="AC61" s="408"/>
      <c r="AD61" s="408"/>
      <c r="AE61" s="408"/>
      <c r="AF61" s="408"/>
      <c r="AG61" s="408"/>
      <c r="AH61" s="409"/>
    </row>
    <row r="62" spans="1:34" ht="46.5" customHeight="1">
      <c r="A62" s="194" t="s">
        <v>136</v>
      </c>
      <c r="B62" s="194"/>
      <c r="C62" s="410">
        <f ca="1">NOW()</f>
        <v>44389.395929976854</v>
      </c>
      <c r="D62" s="410"/>
      <c r="E62" s="410"/>
      <c r="F62" s="410"/>
      <c r="G62" s="191"/>
      <c r="H62" s="191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303" t="s">
        <v>322</v>
      </c>
      <c r="T62" s="304"/>
      <c r="U62" s="304"/>
      <c r="V62" s="304"/>
      <c r="W62" s="304"/>
      <c r="X62" s="305"/>
      <c r="Y62" s="306"/>
      <c r="Z62" s="306"/>
      <c r="AA62" s="306"/>
      <c r="AB62" s="306"/>
      <c r="AC62" s="306"/>
      <c r="AD62" s="306"/>
      <c r="AE62" s="306"/>
      <c r="AF62" s="306"/>
      <c r="AG62" s="306"/>
      <c r="AH62" s="298"/>
    </row>
    <row r="63" spans="1:34" ht="40.5" customHeight="1">
      <c r="A63" s="300"/>
      <c r="B63" s="300"/>
      <c r="C63" s="301"/>
      <c r="D63" s="301"/>
      <c r="E63" s="301"/>
      <c r="F63" s="301"/>
      <c r="G63" s="191"/>
      <c r="H63" s="191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299"/>
      <c r="T63" s="184"/>
      <c r="U63" s="184"/>
      <c r="V63" s="184"/>
      <c r="W63" s="184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298"/>
    </row>
    <row r="64" spans="1:34" ht="39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302"/>
    </row>
    <row r="65" ht="76.5" customHeight="1"/>
    <row r="66" s="87" customFormat="1" ht="14.25" customHeight="1">
      <c r="AI66" s="83"/>
    </row>
    <row r="67" spans="12:34" ht="12.75"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1"/>
      <c r="Y67" s="201"/>
      <c r="Z67" s="201"/>
      <c r="AA67" s="201"/>
      <c r="AB67" s="201"/>
      <c r="AC67" s="201"/>
      <c r="AD67" s="201"/>
      <c r="AE67" s="201"/>
      <c r="AF67" s="201"/>
      <c r="AG67" s="200"/>
      <c r="AH67" s="200"/>
    </row>
    <row r="68" spans="1:34" ht="12.75">
      <c r="A68" s="199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</row>
    <row r="69" s="90" customFormat="1" ht="12.75"/>
    <row r="70" s="90" customFormat="1" ht="19.5" customHeight="1"/>
    <row r="71" spans="1:27" s="90" customFormat="1" ht="12.75">
      <c r="A71" s="185"/>
      <c r="B71" s="186"/>
      <c r="C71" s="186"/>
      <c r="D71" s="186"/>
      <c r="E71" s="186"/>
      <c r="F71" s="186"/>
      <c r="K71" s="187"/>
      <c r="Q71" s="188"/>
      <c r="R71" s="189"/>
      <c r="S71" s="189"/>
      <c r="T71" s="189"/>
      <c r="U71" s="189"/>
      <c r="V71" s="189"/>
      <c r="W71" s="189"/>
      <c r="X71" s="190"/>
      <c r="Y71" s="191"/>
      <c r="Z71" s="191"/>
      <c r="AA71" s="191"/>
    </row>
    <row r="72" spans="9:34" s="90" customFormat="1" ht="12.75">
      <c r="I72" s="191"/>
      <c r="J72" s="191"/>
      <c r="K72" s="192"/>
      <c r="L72" s="193"/>
      <c r="M72" s="193"/>
      <c r="N72" s="193"/>
      <c r="O72" s="193"/>
      <c r="P72" s="193"/>
      <c r="Q72" s="188"/>
      <c r="R72" s="191"/>
      <c r="S72" s="191"/>
      <c r="T72" s="191"/>
      <c r="U72" s="191"/>
      <c r="V72" s="191"/>
      <c r="W72" s="191"/>
      <c r="AB72" s="191"/>
      <c r="AC72" s="191"/>
      <c r="AD72" s="191"/>
      <c r="AE72" s="191"/>
      <c r="AF72" s="190"/>
      <c r="AG72" s="191"/>
      <c r="AH72" s="191"/>
    </row>
    <row r="73" spans="9:34" s="90" customFormat="1" ht="12.75">
      <c r="I73" s="191"/>
      <c r="J73" s="191"/>
      <c r="K73" s="192"/>
      <c r="L73" s="193"/>
      <c r="M73" s="193"/>
      <c r="N73" s="193"/>
      <c r="O73" s="193"/>
      <c r="P73" s="193"/>
      <c r="Q73" s="188"/>
      <c r="R73" s="191"/>
      <c r="S73" s="191"/>
      <c r="T73" s="191"/>
      <c r="U73" s="191"/>
      <c r="V73" s="191"/>
      <c r="W73" s="191"/>
      <c r="AB73" s="191"/>
      <c r="AC73" s="191"/>
      <c r="AD73" s="191"/>
      <c r="AE73" s="191"/>
      <c r="AF73" s="190"/>
      <c r="AG73" s="191"/>
      <c r="AH73" s="191"/>
    </row>
    <row r="74" s="184" customFormat="1" ht="17.25" customHeight="1"/>
    <row r="75" spans="1:8" ht="12.75">
      <c r="A75" s="192"/>
      <c r="B75" s="191"/>
      <c r="C75" s="191"/>
      <c r="D75" s="191"/>
      <c r="E75" s="191"/>
      <c r="F75" s="191"/>
      <c r="G75" s="191"/>
      <c r="H75" s="191"/>
    </row>
    <row r="76" spans="2:16" ht="12.75">
      <c r="B76" s="84"/>
      <c r="C76" s="198"/>
      <c r="D76" s="84"/>
      <c r="E76" s="84"/>
      <c r="F76" s="84"/>
      <c r="G76" s="84"/>
      <c r="H76" s="191"/>
      <c r="P76" s="197"/>
    </row>
    <row r="77" spans="2:8" ht="12.75">
      <c r="B77" s="84"/>
      <c r="C77" s="84"/>
      <c r="D77" s="84"/>
      <c r="E77" s="84"/>
      <c r="F77" s="84"/>
      <c r="G77" s="84"/>
      <c r="H77" s="184"/>
    </row>
    <row r="78" spans="2:7" ht="12.75">
      <c r="B78" s="84"/>
      <c r="C78" s="84"/>
      <c r="D78" s="84"/>
      <c r="E78" s="84"/>
      <c r="F78" s="84"/>
      <c r="G78" s="84"/>
    </row>
    <row r="79" spans="1:34" ht="12.75">
      <c r="A79" s="198"/>
      <c r="B79" s="84"/>
      <c r="C79" s="84"/>
      <c r="D79" s="84"/>
      <c r="E79" s="84"/>
      <c r="F79" s="84"/>
      <c r="G79" s="84"/>
      <c r="H79" s="84"/>
      <c r="I79" s="84"/>
      <c r="J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</row>
    <row r="80" ht="12.75">
      <c r="X80" s="196"/>
    </row>
  </sheetData>
  <sheetProtection password="CC5A" sheet="1" formatCells="0" formatColumns="0" formatRows="0" insertColumns="0" insertRows="0"/>
  <mergeCells count="64">
    <mergeCell ref="F20:P20"/>
    <mergeCell ref="X56:Z56"/>
    <mergeCell ref="AA56:AD56"/>
    <mergeCell ref="AE56:AH56"/>
    <mergeCell ref="A56:K56"/>
    <mergeCell ref="L56:O56"/>
    <mergeCell ref="T52:W52"/>
    <mergeCell ref="AE52:AH52"/>
    <mergeCell ref="AA52:AD52"/>
    <mergeCell ref="X52:Z52"/>
    <mergeCell ref="L52:O52"/>
    <mergeCell ref="F48:G48"/>
    <mergeCell ref="F42:W42"/>
    <mergeCell ref="I49:AH49"/>
    <mergeCell ref="X51:AD51"/>
    <mergeCell ref="AE51:AH51"/>
    <mergeCell ref="A57:AH57"/>
    <mergeCell ref="A58:F58"/>
    <mergeCell ref="A18:E18"/>
    <mergeCell ref="P56:S56"/>
    <mergeCell ref="F24:AE24"/>
    <mergeCell ref="F36:AE36"/>
    <mergeCell ref="AD38:AE38"/>
    <mergeCell ref="F38:AA38"/>
    <mergeCell ref="AD26:AE26"/>
    <mergeCell ref="T56:W56"/>
    <mergeCell ref="F26:AA26"/>
    <mergeCell ref="W46:AD46"/>
    <mergeCell ref="E46:R46"/>
    <mergeCell ref="F28:J28"/>
    <mergeCell ref="F30:W30"/>
    <mergeCell ref="F32:W32"/>
    <mergeCell ref="F40:J40"/>
    <mergeCell ref="N40:AE40"/>
    <mergeCell ref="W47:AD47"/>
    <mergeCell ref="W48:AE48"/>
    <mergeCell ref="A51:K55"/>
    <mergeCell ref="S48:T48"/>
    <mergeCell ref="P52:S52"/>
    <mergeCell ref="X53:Z53"/>
    <mergeCell ref="X54:Z54"/>
    <mergeCell ref="AA53:AD53"/>
    <mergeCell ref="AE53:AH53"/>
    <mergeCell ref="L51:W51"/>
    <mergeCell ref="A61:AA61"/>
    <mergeCell ref="F8:R8"/>
    <mergeCell ref="W8:AF8"/>
    <mergeCell ref="F12:V12"/>
    <mergeCell ref="F18:AE18"/>
    <mergeCell ref="AB10:AE10"/>
    <mergeCell ref="Y10:Z10"/>
    <mergeCell ref="V10:W10"/>
    <mergeCell ref="AA12:AB12"/>
    <mergeCell ref="F14:U14"/>
    <mergeCell ref="A1:AH2"/>
    <mergeCell ref="A43:AH44"/>
    <mergeCell ref="AB61:AH61"/>
    <mergeCell ref="C62:F62"/>
    <mergeCell ref="G58:I58"/>
    <mergeCell ref="J58:S58"/>
    <mergeCell ref="T58:AH58"/>
    <mergeCell ref="A59:AC59"/>
    <mergeCell ref="AD59:AH59"/>
    <mergeCell ref="A60:AH60"/>
  </mergeCells>
  <printOptions/>
  <pageMargins left="0.55" right="0.24" top="0.45" bottom="0.55" header="0.24" footer="0.3"/>
  <pageSetup horizontalDpi="300" verticalDpi="300" orientation="portrait" paperSize="9" r:id="rId1"/>
  <rowBreaks count="1" manualBreakCount="1">
    <brk id="42" max="255" man="1"/>
  </rowBreaks>
  <ignoredErrors>
    <ignoredError sqref="C6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68"/>
  <sheetViews>
    <sheetView showGridLines="0" zoomScalePageLayoutView="0" workbookViewId="0" topLeftCell="A1">
      <selection activeCell="L8" sqref="L8"/>
    </sheetView>
  </sheetViews>
  <sheetFormatPr defaultColWidth="24.7109375" defaultRowHeight="12.75"/>
  <cols>
    <col min="1" max="1" width="26.7109375" style="1" customWidth="1"/>
    <col min="2" max="2" width="3.57421875" style="1" customWidth="1"/>
    <col min="3" max="3" width="11.7109375" style="1" customWidth="1"/>
    <col min="4" max="4" width="2.140625" style="1" customWidth="1"/>
    <col min="5" max="5" width="13.8515625" style="1" customWidth="1"/>
    <col min="6" max="6" width="4.140625" style="1" customWidth="1"/>
    <col min="7" max="7" width="12.140625" style="1" customWidth="1"/>
    <col min="8" max="8" width="6.7109375" style="13" customWidth="1"/>
    <col min="9" max="9" width="11.57421875" style="15" customWidth="1"/>
    <col min="10" max="10" width="3.8515625" style="1" customWidth="1"/>
    <col min="11" max="11" width="15.140625" style="1" customWidth="1"/>
    <col min="12" max="12" width="10.421875" style="1" customWidth="1"/>
    <col min="13" max="13" width="11.28125" style="1" customWidth="1"/>
    <col min="14" max="17" width="7.7109375" style="1" customWidth="1"/>
    <col min="18" max="18" width="11.28125" style="1" customWidth="1"/>
    <col min="19" max="19" width="8.8515625" style="1" customWidth="1"/>
    <col min="20" max="20" width="6.421875" style="1" customWidth="1"/>
    <col min="21" max="21" width="7.140625" style="1" customWidth="1"/>
    <col min="22" max="22" width="15.140625" style="1" customWidth="1"/>
    <col min="23" max="23" width="7.57421875" style="1" customWidth="1"/>
    <col min="24" max="24" width="7.00390625" style="1" customWidth="1"/>
    <col min="25" max="25" width="8.421875" style="1" customWidth="1"/>
    <col min="26" max="26" width="17.00390625" style="1" customWidth="1"/>
    <col min="27" max="27" width="11.7109375" style="1" customWidth="1"/>
    <col min="28" max="28" width="5.8515625" style="1" customWidth="1"/>
    <col min="29" max="29" width="7.8515625" style="1" customWidth="1"/>
    <col min="30" max="30" width="5.8515625" style="1" customWidth="1"/>
    <col min="31" max="16384" width="24.7109375" style="1" customWidth="1"/>
  </cols>
  <sheetData>
    <row r="1" spans="1:23" ht="17.25">
      <c r="A1" s="44" t="s">
        <v>6</v>
      </c>
      <c r="B1" s="45"/>
      <c r="C1" s="45"/>
      <c r="D1" s="45"/>
      <c r="E1" s="45"/>
      <c r="F1" s="45"/>
      <c r="G1" s="46"/>
      <c r="H1" s="47"/>
      <c r="I1" s="48"/>
      <c r="J1" s="49"/>
      <c r="L1" s="54"/>
      <c r="M1" s="157"/>
      <c r="N1" s="157"/>
      <c r="O1" s="157"/>
      <c r="P1" s="157"/>
      <c r="Q1" s="157"/>
      <c r="V1" s="1" t="s">
        <v>5</v>
      </c>
      <c r="W1" s="1" t="s">
        <v>5</v>
      </c>
    </row>
    <row r="2" spans="1:23" ht="15">
      <c r="A2" s="50"/>
      <c r="B2" s="50"/>
      <c r="C2" s="50"/>
      <c r="D2" s="50"/>
      <c r="E2" s="50" t="s">
        <v>1</v>
      </c>
      <c r="F2" s="236" t="str">
        <f>VLOOKUP(Dati!$F$2,TUTTE!$A$4:$I$151,2)</f>
        <v>pesco</v>
      </c>
      <c r="G2" s="50"/>
      <c r="H2" s="51" t="s">
        <v>141</v>
      </c>
      <c r="I2" s="97">
        <f ca="1">NOW()</f>
        <v>44389.395929976854</v>
      </c>
      <c r="J2" s="50"/>
      <c r="L2" s="54"/>
      <c r="M2" s="158"/>
      <c r="N2" s="158"/>
      <c r="O2" s="158"/>
      <c r="P2" s="158"/>
      <c r="Q2" s="158"/>
      <c r="W2" s="1" t="s">
        <v>5</v>
      </c>
    </row>
    <row r="3" spans="1:17" ht="15">
      <c r="A3" s="52" t="s">
        <v>8</v>
      </c>
      <c r="B3" s="53"/>
      <c r="C3" s="53"/>
      <c r="D3" s="53"/>
      <c r="E3" s="46"/>
      <c r="F3" s="46" t="s">
        <v>5</v>
      </c>
      <c r="G3" s="46"/>
      <c r="H3" s="47"/>
      <c r="I3" s="48"/>
      <c r="J3" s="49"/>
      <c r="L3" s="54"/>
      <c r="M3" s="54"/>
      <c r="N3" s="54"/>
      <c r="O3" s="54"/>
      <c r="P3" s="54"/>
      <c r="Q3" s="54"/>
    </row>
    <row r="4" spans="1:17" ht="15">
      <c r="A4" s="54" t="s">
        <v>5</v>
      </c>
      <c r="B4" s="54"/>
      <c r="C4" s="54"/>
      <c r="D4" s="54"/>
      <c r="E4" s="54"/>
      <c r="F4" s="54"/>
      <c r="G4" s="54"/>
      <c r="H4" s="55"/>
      <c r="I4" s="56"/>
      <c r="J4" s="54"/>
      <c r="L4" s="54"/>
      <c r="M4" s="54"/>
      <c r="N4" s="54"/>
      <c r="O4" s="54"/>
      <c r="P4" s="54"/>
      <c r="Q4" s="54"/>
    </row>
    <row r="5" spans="1:17" ht="15">
      <c r="A5" s="42" t="s">
        <v>202</v>
      </c>
      <c r="B5" s="42"/>
      <c r="C5" s="42"/>
      <c r="D5" s="42"/>
      <c r="E5" s="216">
        <f>VLOOKUP(Dati!$F$2,TUTTE!$A$4:$J$151,3)</f>
        <v>27</v>
      </c>
      <c r="F5" s="58" t="s">
        <v>10</v>
      </c>
      <c r="G5" s="57">
        <f>VLOOKUP(Dati!$F$2,TUTTE!$A$4:$I$151,6)</f>
        <v>5.8</v>
      </c>
      <c r="H5" s="59" t="s">
        <v>11</v>
      </c>
      <c r="I5" s="60">
        <f>E5*G5</f>
        <v>156.6</v>
      </c>
      <c r="J5" s="58" t="s">
        <v>12</v>
      </c>
      <c r="L5" s="211">
        <f>IF(E5=0,"Resa Non disponibile","")</f>
      </c>
      <c r="M5" s="54"/>
      <c r="N5" s="54"/>
      <c r="O5" s="54"/>
      <c r="P5" s="54"/>
      <c r="Q5" s="54"/>
    </row>
    <row r="6" spans="1:17" ht="15">
      <c r="A6" s="61"/>
      <c r="B6" s="61"/>
      <c r="C6" s="61"/>
      <c r="D6" s="61"/>
      <c r="E6" s="62" t="s">
        <v>14</v>
      </c>
      <c r="F6" s="63"/>
      <c r="G6" s="62" t="s">
        <v>15</v>
      </c>
      <c r="H6" s="59"/>
      <c r="I6" s="64"/>
      <c r="J6" s="61"/>
      <c r="L6" s="159"/>
      <c r="M6" s="54"/>
      <c r="N6" s="54"/>
      <c r="O6" s="54"/>
      <c r="P6" s="54"/>
      <c r="Q6" s="54"/>
    </row>
    <row r="7" spans="1:17" ht="15">
      <c r="A7" s="61"/>
      <c r="B7" s="61"/>
      <c r="C7" s="152" t="s">
        <v>16</v>
      </c>
      <c r="D7" s="153" t="s">
        <v>7</v>
      </c>
      <c r="E7" s="154"/>
      <c r="F7" s="58"/>
      <c r="G7" s="66"/>
      <c r="H7" s="156">
        <f>Dati!B8</f>
        <v>8.7</v>
      </c>
      <c r="I7" s="64"/>
      <c r="J7" s="61"/>
      <c r="L7" s="54"/>
      <c r="M7" s="54"/>
      <c r="N7" s="54"/>
      <c r="O7" s="54"/>
      <c r="P7" s="54"/>
      <c r="Q7" s="54"/>
    </row>
    <row r="8" spans="1:17" ht="15">
      <c r="A8" s="42" t="s">
        <v>203</v>
      </c>
      <c r="B8" s="42"/>
      <c r="C8" s="155">
        <f>Dati!B6</f>
        <v>1.5</v>
      </c>
      <c r="D8" s="42" t="str">
        <f>Dati!B5</f>
        <v>A</v>
      </c>
      <c r="E8" s="60">
        <f>'K2'!A16</f>
        <v>56.57142857142858</v>
      </c>
      <c r="F8" s="58" t="s">
        <v>17</v>
      </c>
      <c r="G8" s="142">
        <f>Dati!B4</f>
        <v>12</v>
      </c>
      <c r="H8" s="59" t="s">
        <v>18</v>
      </c>
      <c r="I8" s="60">
        <f>E8*G8/12</f>
        <v>56.57142857142858</v>
      </c>
      <c r="J8" s="58" t="s">
        <v>12</v>
      </c>
      <c r="L8" s="54"/>
      <c r="M8" s="54"/>
      <c r="N8" s="54"/>
      <c r="O8" s="54"/>
      <c r="P8" s="54"/>
      <c r="Q8" s="54"/>
    </row>
    <row r="9" spans="1:10" ht="15">
      <c r="A9" s="68" t="s">
        <v>5</v>
      </c>
      <c r="B9" s="42"/>
      <c r="C9" s="42" t="s">
        <v>5</v>
      </c>
      <c r="D9" s="42" t="s">
        <v>7</v>
      </c>
      <c r="E9" s="54"/>
      <c r="F9" s="69"/>
      <c r="G9" s="143" t="s">
        <v>5</v>
      </c>
      <c r="H9" s="55"/>
      <c r="I9" s="56"/>
      <c r="J9" s="58"/>
    </row>
    <row r="10" spans="1:21" ht="15">
      <c r="A10" s="42" t="s">
        <v>204</v>
      </c>
      <c r="B10" s="42"/>
      <c r="C10" s="43" t="s">
        <v>5</v>
      </c>
      <c r="D10" s="42" t="str">
        <f>D8</f>
        <v>A</v>
      </c>
      <c r="E10" s="57">
        <f>IF(D8="S",28.4*E11,IF(D8="M",26*E11,24.3*E11))</f>
        <v>24.3</v>
      </c>
      <c r="F10" s="58" t="s">
        <v>17</v>
      </c>
      <c r="G10" s="142">
        <f>Dati!B4</f>
        <v>12</v>
      </c>
      <c r="H10" s="59" t="s">
        <v>18</v>
      </c>
      <c r="I10" s="60">
        <f>E10*G10/12</f>
        <v>24.3</v>
      </c>
      <c r="J10" s="58" t="s">
        <v>140</v>
      </c>
      <c r="N10" s="1" t="s">
        <v>5</v>
      </c>
      <c r="U10" s="1" t="s">
        <v>5</v>
      </c>
    </row>
    <row r="11" spans="1:21" ht="15.75">
      <c r="A11" s="42"/>
      <c r="B11" s="42"/>
      <c r="C11" s="42" t="s">
        <v>222</v>
      </c>
      <c r="D11" s="153"/>
      <c r="E11" s="70">
        <f>Dati!B7</f>
        <v>1</v>
      </c>
      <c r="F11" s="69"/>
      <c r="G11" s="71"/>
      <c r="H11" s="55"/>
      <c r="I11" s="56"/>
      <c r="J11" s="58"/>
      <c r="L11" s="1" t="s">
        <v>5</v>
      </c>
      <c r="N11" s="1" t="s">
        <v>5</v>
      </c>
      <c r="S11" s="1" t="s">
        <v>5</v>
      </c>
      <c r="U11" s="1" t="s">
        <v>5</v>
      </c>
    </row>
    <row r="12" spans="1:11" ht="30" customHeight="1">
      <c r="A12" s="42" t="s">
        <v>266</v>
      </c>
      <c r="B12" s="42"/>
      <c r="C12" s="42"/>
      <c r="D12" s="42"/>
      <c r="E12" s="70"/>
      <c r="F12" s="69"/>
      <c r="G12" s="71"/>
      <c r="H12" s="59" t="s">
        <v>11</v>
      </c>
      <c r="I12" s="60">
        <f>VLOOKUP(Dati!J2,colt_prec!A2:C22,3)</f>
        <v>0</v>
      </c>
      <c r="J12" s="58" t="s">
        <v>12</v>
      </c>
      <c r="K12" s="15"/>
    </row>
    <row r="13" spans="1:10" ht="15">
      <c r="A13" s="42"/>
      <c r="B13" s="2" t="s">
        <v>344</v>
      </c>
      <c r="F13" s="69"/>
      <c r="G13" s="71"/>
      <c r="H13" s="55"/>
      <c r="I13" s="56"/>
      <c r="J13" s="58"/>
    </row>
    <row r="14" spans="1:11" ht="15">
      <c r="A14" s="42" t="s">
        <v>328</v>
      </c>
      <c r="B14" s="42">
        <f>Dati!$B$4</f>
        <v>12</v>
      </c>
      <c r="C14" s="249">
        <f>Dati!$B$9</f>
        <v>10</v>
      </c>
      <c r="D14" s="73" t="s">
        <v>33</v>
      </c>
      <c r="E14" s="247">
        <f>VLOOKUP(Dati!$D$13,Fert_org!$A$3:$F$16,3)</f>
        <v>3</v>
      </c>
      <c r="F14" s="73" t="s">
        <v>10</v>
      </c>
      <c r="G14" s="248">
        <f>VLOOKUP(Dati!$D$13,Fert_org!$A$3:$F$16,6)</f>
        <v>0.2</v>
      </c>
      <c r="H14" s="59" t="s">
        <v>11</v>
      </c>
      <c r="I14" s="60">
        <f>C14*E14*G14*B14/12</f>
        <v>6</v>
      </c>
      <c r="J14" s="58" t="s">
        <v>12</v>
      </c>
      <c r="K14" s="15"/>
    </row>
    <row r="15" spans="1:11" ht="15">
      <c r="A15" s="245" t="s">
        <v>5</v>
      </c>
      <c r="B15" s="245"/>
      <c r="C15" s="66" t="s">
        <v>332</v>
      </c>
      <c r="D15" s="66"/>
      <c r="E15" s="246" t="s">
        <v>331</v>
      </c>
      <c r="F15" s="73"/>
      <c r="G15" s="3" t="s">
        <v>314</v>
      </c>
      <c r="H15" s="245"/>
      <c r="I15" s="245"/>
      <c r="J15" s="58"/>
      <c r="K15" s="15"/>
    </row>
    <row r="16" spans="1:11" ht="15">
      <c r="A16" s="42"/>
      <c r="B16" s="42"/>
      <c r="C16" s="62"/>
      <c r="D16" s="62"/>
      <c r="E16" s="62"/>
      <c r="F16" s="42"/>
      <c r="G16" s="62"/>
      <c r="H16" s="59"/>
      <c r="I16" s="56"/>
      <c r="J16" s="58"/>
      <c r="K16" s="15"/>
    </row>
    <row r="17" spans="1:10" ht="15">
      <c r="A17" s="42" t="s">
        <v>205</v>
      </c>
      <c r="B17" s="42"/>
      <c r="C17" s="42"/>
      <c r="D17" s="42" t="s">
        <v>5</v>
      </c>
      <c r="E17" s="93" t="s">
        <v>5</v>
      </c>
      <c r="F17" s="42" t="s">
        <v>5</v>
      </c>
      <c r="G17" s="71" t="s">
        <v>5</v>
      </c>
      <c r="H17" s="59" t="s">
        <v>11</v>
      </c>
      <c r="I17" s="216">
        <f>VLOOKUP(Dati!$F$2,TUTTE!$A$4:$J$151,10)</f>
        <v>10</v>
      </c>
      <c r="J17" s="58" t="s">
        <v>19</v>
      </c>
    </row>
    <row r="18" spans="1:21" ht="15">
      <c r="A18" s="72"/>
      <c r="B18" s="42"/>
      <c r="C18" s="42"/>
      <c r="D18" s="42"/>
      <c r="E18" s="42"/>
      <c r="F18" s="58"/>
      <c r="G18" s="42"/>
      <c r="H18" s="59"/>
      <c r="I18" s="42"/>
      <c r="J18" s="58"/>
      <c r="N18" s="1" t="s">
        <v>5</v>
      </c>
      <c r="U18" s="1" t="s">
        <v>5</v>
      </c>
    </row>
    <row r="19" spans="1:10" ht="15" thickBot="1">
      <c r="A19" s="42" t="s">
        <v>206</v>
      </c>
      <c r="B19" s="42"/>
      <c r="C19" s="42" t="s">
        <v>5</v>
      </c>
      <c r="D19" s="42" t="s">
        <v>5</v>
      </c>
      <c r="E19" s="60">
        <f>I8+I10+I12+I14+I17</f>
        <v>96.87142857142858</v>
      </c>
      <c r="F19" s="58" t="s">
        <v>10</v>
      </c>
      <c r="G19" s="163">
        <f>HLOOKUP(C23,S23:U26,IF(D8="S",2,IF(D8="M",3,4)))</f>
        <v>0.25</v>
      </c>
      <c r="H19" s="59" t="s">
        <v>11</v>
      </c>
      <c r="I19" s="75">
        <f>E19*G19</f>
        <v>24.217857142857145</v>
      </c>
      <c r="J19" s="58" t="s">
        <v>19</v>
      </c>
    </row>
    <row r="20" spans="1:10" ht="15">
      <c r="A20" s="61"/>
      <c r="B20" s="61"/>
      <c r="C20" s="61"/>
      <c r="D20" s="42" t="s">
        <v>142</v>
      </c>
      <c r="E20" s="42"/>
      <c r="F20" s="61"/>
      <c r="G20" s="74" t="s">
        <v>24</v>
      </c>
      <c r="H20" s="59"/>
      <c r="I20" s="64"/>
      <c r="J20" s="61"/>
    </row>
    <row r="21" spans="1:18" ht="15">
      <c r="A21" s="42"/>
      <c r="B21" s="61"/>
      <c r="C21" s="61"/>
      <c r="D21" s="61"/>
      <c r="E21" s="73"/>
      <c r="F21" s="61"/>
      <c r="G21" s="74"/>
      <c r="H21" s="59"/>
      <c r="I21" s="64"/>
      <c r="J21" s="61"/>
      <c r="M21" s="161" t="s">
        <v>220</v>
      </c>
      <c r="R21" s="161" t="s">
        <v>219</v>
      </c>
    </row>
    <row r="22" spans="1:21" ht="15">
      <c r="A22" s="61"/>
      <c r="B22" s="61"/>
      <c r="C22" s="42" t="s">
        <v>20</v>
      </c>
      <c r="D22" s="42" t="s">
        <v>7</v>
      </c>
      <c r="E22" s="73"/>
      <c r="F22" s="61"/>
      <c r="G22" s="73"/>
      <c r="H22" s="59"/>
      <c r="I22" s="64"/>
      <c r="J22" s="61"/>
      <c r="M22" s="29" t="s">
        <v>20</v>
      </c>
      <c r="N22" s="30"/>
      <c r="O22" s="31"/>
      <c r="R22" s="160"/>
      <c r="S22" s="36" t="s">
        <v>20</v>
      </c>
      <c r="T22" s="37"/>
      <c r="U22" s="38"/>
    </row>
    <row r="23" spans="1:21" ht="15">
      <c r="A23" s="42" t="s">
        <v>207</v>
      </c>
      <c r="B23" s="42"/>
      <c r="C23" s="65" t="str">
        <f>Dati!B10</f>
        <v>R</v>
      </c>
      <c r="D23" s="42" t="str">
        <f>D8</f>
        <v>A</v>
      </c>
      <c r="E23" s="162">
        <f>HLOOKUP(C23,M23:O26,IF(D23="S",2,IF(D23="M",3,4)))</f>
        <v>30</v>
      </c>
      <c r="F23" s="58" t="s">
        <v>17</v>
      </c>
      <c r="G23" s="142">
        <f>Dati!B4</f>
        <v>12</v>
      </c>
      <c r="H23" s="59" t="s">
        <v>18</v>
      </c>
      <c r="I23" s="60">
        <f>E23*G23/12</f>
        <v>30</v>
      </c>
      <c r="J23" s="58" t="s">
        <v>23</v>
      </c>
      <c r="L23" s="26" t="s">
        <v>7</v>
      </c>
      <c r="M23" s="27" t="s">
        <v>21</v>
      </c>
      <c r="N23" s="27" t="s">
        <v>4</v>
      </c>
      <c r="O23" s="27" t="s">
        <v>22</v>
      </c>
      <c r="R23" s="39" t="s">
        <v>7</v>
      </c>
      <c r="S23" s="40" t="s">
        <v>21</v>
      </c>
      <c r="T23" s="40" t="s">
        <v>4</v>
      </c>
      <c r="U23" s="40" t="s">
        <v>22</v>
      </c>
    </row>
    <row r="24" spans="1:21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L24" s="28" t="s">
        <v>9</v>
      </c>
      <c r="M24" s="144">
        <v>30</v>
      </c>
      <c r="N24" s="28">
        <v>40</v>
      </c>
      <c r="O24" s="28">
        <v>50</v>
      </c>
      <c r="R24" s="41" t="s">
        <v>9</v>
      </c>
      <c r="S24" s="145">
        <v>0.35</v>
      </c>
      <c r="T24" s="146">
        <v>0.2</v>
      </c>
      <c r="U24" s="146">
        <v>0.15</v>
      </c>
    </row>
    <row r="25" spans="8:21" ht="15">
      <c r="H25" s="1"/>
      <c r="I25" s="1"/>
      <c r="L25" s="28" t="s">
        <v>2</v>
      </c>
      <c r="M25" s="144">
        <v>20</v>
      </c>
      <c r="N25" s="28">
        <v>30</v>
      </c>
      <c r="O25" s="28">
        <v>40</v>
      </c>
      <c r="R25" s="41" t="s">
        <v>2</v>
      </c>
      <c r="S25" s="145">
        <v>0.4</v>
      </c>
      <c r="T25" s="146">
        <v>0.25</v>
      </c>
      <c r="U25" s="146">
        <v>0.2</v>
      </c>
    </row>
    <row r="26" spans="8:21" ht="15">
      <c r="H26" s="1"/>
      <c r="I26" s="1"/>
      <c r="L26" s="28" t="s">
        <v>13</v>
      </c>
      <c r="M26" s="144">
        <v>10</v>
      </c>
      <c r="N26" s="28">
        <v>20</v>
      </c>
      <c r="O26" s="28">
        <v>30</v>
      </c>
      <c r="R26" s="41" t="s">
        <v>13</v>
      </c>
      <c r="S26" s="145">
        <v>0.45</v>
      </c>
      <c r="T26" s="146">
        <v>0.3</v>
      </c>
      <c r="U26" s="146">
        <v>0.25</v>
      </c>
    </row>
    <row r="27" spans="1:10" ht="15">
      <c r="A27" s="76" t="s">
        <v>165</v>
      </c>
      <c r="B27" s="42"/>
      <c r="C27" s="42"/>
      <c r="D27" s="42"/>
      <c r="E27" s="54"/>
      <c r="F27" s="42"/>
      <c r="G27" s="50" t="s">
        <v>167</v>
      </c>
      <c r="H27" s="77"/>
      <c r="I27" s="78">
        <f>I5-I8-I10-I12-I14-I17+I19+I23</f>
        <v>113.94642857142856</v>
      </c>
      <c r="J27" s="42"/>
    </row>
    <row r="28" spans="1:21" ht="15">
      <c r="A28" s="42"/>
      <c r="B28" s="42"/>
      <c r="C28" s="42"/>
      <c r="D28" s="42"/>
      <c r="E28" s="79"/>
      <c r="F28" s="91"/>
      <c r="G28" s="334" t="s">
        <v>408</v>
      </c>
      <c r="H28" s="92"/>
      <c r="I28" s="216">
        <f>VLOOKUP(Dati!$F$2,TUTTE!$A$4:$K$151,11)</f>
        <v>156.6</v>
      </c>
      <c r="J28" s="42"/>
      <c r="L28" s="168" t="s">
        <v>25</v>
      </c>
      <c r="M28" s="169"/>
      <c r="N28" s="169"/>
      <c r="O28" s="170"/>
      <c r="R28" s="164" t="s">
        <v>26</v>
      </c>
      <c r="S28" s="165"/>
      <c r="T28" s="165"/>
      <c r="U28" s="166"/>
    </row>
    <row r="29" spans="1:21" ht="15">
      <c r="A29" s="101" t="s">
        <v>27</v>
      </c>
      <c r="B29" s="98"/>
      <c r="C29" s="98"/>
      <c r="D29" s="98"/>
      <c r="E29" s="4"/>
      <c r="F29" s="24"/>
      <c r="G29" s="24"/>
      <c r="H29" s="25"/>
      <c r="I29" s="7"/>
      <c r="J29" s="5"/>
      <c r="L29" s="171" t="s">
        <v>28</v>
      </c>
      <c r="M29" s="171" t="s">
        <v>9</v>
      </c>
      <c r="N29" s="171" t="s">
        <v>2</v>
      </c>
      <c r="O29" s="171" t="s">
        <v>13</v>
      </c>
      <c r="R29" s="167" t="s">
        <v>28</v>
      </c>
      <c r="S29" s="167" t="s">
        <v>9</v>
      </c>
      <c r="T29" s="167" t="s">
        <v>2</v>
      </c>
      <c r="U29" s="167" t="s">
        <v>13</v>
      </c>
    </row>
    <row r="30" spans="1:21" ht="15">
      <c r="A30" s="6"/>
      <c r="B30" s="6"/>
      <c r="C30" s="6"/>
      <c r="D30" s="6"/>
      <c r="E30" s="6"/>
      <c r="F30" s="6"/>
      <c r="G30" s="6"/>
      <c r="H30" s="12"/>
      <c r="I30" s="16"/>
      <c r="J30" s="6"/>
      <c r="L30" s="171">
        <v>0</v>
      </c>
      <c r="M30" s="171">
        <v>16</v>
      </c>
      <c r="N30" s="171">
        <v>21</v>
      </c>
      <c r="O30" s="171">
        <v>25</v>
      </c>
      <c r="R30" s="167">
        <v>0</v>
      </c>
      <c r="S30" s="167">
        <v>25</v>
      </c>
      <c r="T30" s="167">
        <v>39</v>
      </c>
      <c r="U30" s="167">
        <v>48</v>
      </c>
    </row>
    <row r="31" spans="1:21" ht="15">
      <c r="A31" s="2" t="s">
        <v>202</v>
      </c>
      <c r="B31" s="2"/>
      <c r="C31" s="2"/>
      <c r="D31" s="2"/>
      <c r="E31" s="57">
        <f>E5</f>
        <v>27</v>
      </c>
      <c r="F31" s="3" t="s">
        <v>10</v>
      </c>
      <c r="G31" s="57">
        <f>VLOOKUP(Dati!$F$2,TUTTE!$A$4:$I$151,7)</f>
        <v>1.7</v>
      </c>
      <c r="H31" s="13" t="s">
        <v>11</v>
      </c>
      <c r="I31" s="7">
        <f>E31*G31</f>
        <v>45.9</v>
      </c>
      <c r="J31" s="3" t="s">
        <v>29</v>
      </c>
      <c r="K31" s="15"/>
      <c r="L31" s="171">
        <v>1</v>
      </c>
      <c r="M31" s="171">
        <v>18</v>
      </c>
      <c r="N31" s="171">
        <v>23</v>
      </c>
      <c r="O31" s="171">
        <v>30</v>
      </c>
      <c r="R31" s="167">
        <v>1</v>
      </c>
      <c r="S31" s="167">
        <v>25</v>
      </c>
      <c r="T31" s="167">
        <v>28</v>
      </c>
      <c r="U31" s="167">
        <v>39</v>
      </c>
    </row>
    <row r="32" spans="5:21" ht="15">
      <c r="E32" s="99" t="s">
        <v>14</v>
      </c>
      <c r="F32" s="3"/>
      <c r="G32" s="99" t="s">
        <v>15</v>
      </c>
      <c r="L32" s="171">
        <v>2</v>
      </c>
      <c r="M32" s="171">
        <v>11</v>
      </c>
      <c r="N32" s="171">
        <v>18</v>
      </c>
      <c r="O32" s="171">
        <v>23</v>
      </c>
      <c r="R32" s="167">
        <v>2</v>
      </c>
      <c r="S32" s="167">
        <v>21</v>
      </c>
      <c r="T32" s="167">
        <v>25</v>
      </c>
      <c r="U32" s="167">
        <v>30</v>
      </c>
    </row>
    <row r="33" spans="1:21" ht="15">
      <c r="A33" s="9" t="s">
        <v>30</v>
      </c>
      <c r="B33" s="1">
        <f>Dati!B11</f>
        <v>0</v>
      </c>
      <c r="E33" s="99"/>
      <c r="F33" s="3"/>
      <c r="G33" s="99"/>
      <c r="L33" s="171">
        <v>3</v>
      </c>
      <c r="M33" s="171">
        <v>23</v>
      </c>
      <c r="N33" s="171">
        <v>30</v>
      </c>
      <c r="O33" s="171">
        <v>34</v>
      </c>
      <c r="R33" s="167">
        <v>3</v>
      </c>
      <c r="S33" s="167">
        <v>30</v>
      </c>
      <c r="T33" s="167">
        <v>39</v>
      </c>
      <c r="U33" s="167">
        <v>44</v>
      </c>
    </row>
    <row r="34" spans="1:21" ht="15">
      <c r="A34" s="2" t="s">
        <v>215</v>
      </c>
      <c r="B34" s="9" t="s">
        <v>31</v>
      </c>
      <c r="C34" s="24">
        <f>VLOOKUP(B33,L30:O35,IF(D8="S",2,IF(D8="M",3,4)))</f>
        <v>25</v>
      </c>
      <c r="D34" s="13" t="s">
        <v>12</v>
      </c>
      <c r="E34" s="24">
        <f>IF(Dati!B14&lt;'1° step'!C34,Dati!B14,0)</f>
        <v>20</v>
      </c>
      <c r="F34" s="10" t="s">
        <v>32</v>
      </c>
      <c r="G34" s="24">
        <f>IF($D$8="S",1.4,IF($D$8="M",1.3,1.21))</f>
        <v>1.21</v>
      </c>
      <c r="H34" s="105">
        <f>VLOOKUP(Dati!$F$2,TUTTE!$A$4:$I$151,9)*10</f>
        <v>4</v>
      </c>
      <c r="I34" s="7">
        <f>IF(E34&gt;0,(C34-E34)*G34*H34,0)/Dati!B16*(G43/12)</f>
        <v>4.84</v>
      </c>
      <c r="J34" s="3" t="s">
        <v>33</v>
      </c>
      <c r="K34" s="15"/>
      <c r="L34" s="171">
        <v>4</v>
      </c>
      <c r="M34" s="171">
        <v>25</v>
      </c>
      <c r="N34" s="171">
        <v>30</v>
      </c>
      <c r="O34" s="171">
        <v>35</v>
      </c>
      <c r="R34" s="167">
        <v>4</v>
      </c>
      <c r="S34" s="167">
        <v>30</v>
      </c>
      <c r="T34" s="167">
        <v>35</v>
      </c>
      <c r="U34" s="167">
        <v>40</v>
      </c>
    </row>
    <row r="35" spans="1:21" ht="15">
      <c r="A35" s="2"/>
      <c r="B35" s="2"/>
      <c r="C35" s="172" t="s">
        <v>34</v>
      </c>
      <c r="D35" s="2"/>
      <c r="E35" s="100" t="s">
        <v>35</v>
      </c>
      <c r="F35" s="8"/>
      <c r="G35" s="100" t="s">
        <v>36</v>
      </c>
      <c r="H35" s="12"/>
      <c r="I35" s="16"/>
      <c r="J35" s="3"/>
      <c r="L35" s="171">
        <v>5</v>
      </c>
      <c r="M35" s="171">
        <v>34</v>
      </c>
      <c r="N35" s="171">
        <v>41</v>
      </c>
      <c r="O35" s="171">
        <v>46</v>
      </c>
      <c r="R35" s="167">
        <v>5</v>
      </c>
      <c r="S35" s="167">
        <v>41</v>
      </c>
      <c r="T35" s="167">
        <v>50</v>
      </c>
      <c r="U35" s="167">
        <v>55</v>
      </c>
    </row>
    <row r="36" spans="1:10" ht="15">
      <c r="A36" s="9" t="s">
        <v>37</v>
      </c>
      <c r="B36" s="2">
        <f>B33</f>
        <v>0</v>
      </c>
      <c r="C36" s="100" t="s">
        <v>38</v>
      </c>
      <c r="D36" s="2"/>
      <c r="E36" s="100" t="s">
        <v>39</v>
      </c>
      <c r="F36" s="8"/>
      <c r="G36" s="100" t="s">
        <v>40</v>
      </c>
      <c r="H36" s="12"/>
      <c r="I36" s="16"/>
      <c r="J36" s="3"/>
    </row>
    <row r="37" spans="1:11" ht="15">
      <c r="A37" s="2" t="s">
        <v>216</v>
      </c>
      <c r="B37" s="9" t="s">
        <v>31</v>
      </c>
      <c r="C37" s="24">
        <f>VLOOKUP(B36,R30:U35,IF(D8="S",2,IF(D8="M",3,4)))</f>
        <v>48</v>
      </c>
      <c r="D37" s="9" t="s">
        <v>12</v>
      </c>
      <c r="E37" s="24">
        <f>IF(Dati!B14&gt;'1° step'!C37,Dati!B14,0)</f>
        <v>0</v>
      </c>
      <c r="F37" s="10" t="s">
        <v>32</v>
      </c>
      <c r="G37" s="24">
        <f>IF($D$8="S",1.4,IF($D$8="M",1.3,1.21))</f>
        <v>1.21</v>
      </c>
      <c r="H37" s="105">
        <f>VLOOKUP(Dati!$F$2,TUTTE!$A$4:$I$151,9)*10</f>
        <v>4</v>
      </c>
      <c r="I37" s="7">
        <f>IF(E37&gt;0,(C37-E37)*G37*H37,0)/Dati!B16*(G43/12)</f>
        <v>0</v>
      </c>
      <c r="J37" s="3" t="s">
        <v>33</v>
      </c>
      <c r="K37" s="15"/>
    </row>
    <row r="38" spans="1:10" ht="15">
      <c r="A38" s="100" t="s">
        <v>5</v>
      </c>
      <c r="B38" s="2"/>
      <c r="C38" s="173" t="s">
        <v>41</v>
      </c>
      <c r="D38" s="2"/>
      <c r="E38" s="100" t="s">
        <v>35</v>
      </c>
      <c r="F38" s="8"/>
      <c r="G38" s="100" t="s">
        <v>36</v>
      </c>
      <c r="H38" s="12"/>
      <c r="I38" s="16"/>
      <c r="J38" s="3"/>
    </row>
    <row r="39" spans="1:10" ht="15">
      <c r="A39" s="100" t="s">
        <v>5</v>
      </c>
      <c r="B39" s="2"/>
      <c r="C39" s="100" t="s">
        <v>38</v>
      </c>
      <c r="D39" s="2"/>
      <c r="E39" s="100" t="s">
        <v>39</v>
      </c>
      <c r="F39" s="8"/>
      <c r="G39" s="100" t="s">
        <v>40</v>
      </c>
      <c r="H39" s="12"/>
      <c r="I39" s="16"/>
      <c r="J39" s="3"/>
    </row>
    <row r="40" spans="1:11" ht="15">
      <c r="A40" s="2" t="s">
        <v>208</v>
      </c>
      <c r="B40" s="9" t="s">
        <v>31</v>
      </c>
      <c r="C40" s="25">
        <f>Dati!B12</f>
        <v>2</v>
      </c>
      <c r="D40" s="9" t="s">
        <v>10</v>
      </c>
      <c r="E40" s="8">
        <v>0.02</v>
      </c>
      <c r="F40" s="10" t="s">
        <v>19</v>
      </c>
      <c r="G40" s="24">
        <f>IF(D8="S",1.2,IF(D8="M",1.3,1.4))</f>
        <v>1.4</v>
      </c>
      <c r="H40" s="13" t="s">
        <v>11</v>
      </c>
      <c r="I40" s="7">
        <f>G40+(E40*C40)</f>
        <v>1.44</v>
      </c>
      <c r="J40" s="3" t="s">
        <v>140</v>
      </c>
      <c r="K40" s="290">
        <f>I34*I40</f>
        <v>6.9696</v>
      </c>
    </row>
    <row r="41" spans="1:10" ht="15">
      <c r="A41" s="2"/>
      <c r="B41" s="2"/>
      <c r="C41" s="100" t="s">
        <v>42</v>
      </c>
      <c r="D41" s="2"/>
      <c r="E41" s="100" t="s">
        <v>5</v>
      </c>
      <c r="F41" s="8"/>
      <c r="G41" s="100" t="s">
        <v>43</v>
      </c>
      <c r="H41" s="12"/>
      <c r="I41" s="16"/>
      <c r="J41" s="3"/>
    </row>
    <row r="42" spans="1:10" ht="15">
      <c r="A42" s="2"/>
      <c r="B42" s="61"/>
      <c r="C42" s="212"/>
      <c r="D42" s="42"/>
      <c r="E42" s="66"/>
      <c r="F42" s="58"/>
      <c r="G42" s="66"/>
      <c r="H42" s="59"/>
      <c r="I42" s="64"/>
      <c r="J42" s="61"/>
    </row>
    <row r="43" spans="1:11" ht="15">
      <c r="A43" s="42" t="s">
        <v>201</v>
      </c>
      <c r="B43" s="42"/>
      <c r="C43" s="67"/>
      <c r="D43" s="42"/>
      <c r="E43" s="60">
        <f>'K2'!A19</f>
        <v>11.314285714285715</v>
      </c>
      <c r="F43" s="58" t="s">
        <v>17</v>
      </c>
      <c r="G43" s="142">
        <f>Dati!B4</f>
        <v>12</v>
      </c>
      <c r="H43" s="59" t="s">
        <v>18</v>
      </c>
      <c r="I43" s="60">
        <f>E43*G43/12</f>
        <v>11.314285714285715</v>
      </c>
      <c r="J43" s="58" t="s">
        <v>12</v>
      </c>
      <c r="K43" s="15"/>
    </row>
    <row r="44" spans="1:12" ht="15">
      <c r="A44" s="2"/>
      <c r="B44" s="2" t="s">
        <v>344</v>
      </c>
      <c r="C44" s="100"/>
      <c r="D44" s="2"/>
      <c r="E44" s="100"/>
      <c r="F44" s="8"/>
      <c r="G44" s="100"/>
      <c r="H44" s="12"/>
      <c r="I44" s="16"/>
      <c r="J44" s="3"/>
      <c r="L44" s="15"/>
    </row>
    <row r="45" spans="1:12" ht="15">
      <c r="A45" s="42" t="s">
        <v>328</v>
      </c>
      <c r="B45" s="42">
        <f>Dati!$B$4</f>
        <v>12</v>
      </c>
      <c r="C45" s="250">
        <f>Dati!$B$9</f>
        <v>10</v>
      </c>
      <c r="D45" s="73" t="s">
        <v>33</v>
      </c>
      <c r="E45" s="247">
        <f>VLOOKUP(Dati!$D$13,Fert_org!$A$3:$F$16,4)</f>
        <v>4</v>
      </c>
      <c r="F45" s="73" t="s">
        <v>10</v>
      </c>
      <c r="G45" s="235">
        <f>VLOOKUP(Dati!$D$13,Fert_org!$A$3:$F$16,6)</f>
        <v>0.2</v>
      </c>
      <c r="H45" s="59" t="s">
        <v>11</v>
      </c>
      <c r="I45" s="60">
        <f>C45*E45*G45*B45/12</f>
        <v>8</v>
      </c>
      <c r="J45" s="58" t="s">
        <v>11</v>
      </c>
      <c r="K45" s="15"/>
      <c r="L45" s="15"/>
    </row>
    <row r="46" spans="1:12" ht="15">
      <c r="A46" s="245" t="s">
        <v>5</v>
      </c>
      <c r="B46" s="245"/>
      <c r="C46" s="66" t="s">
        <v>332</v>
      </c>
      <c r="D46" s="66"/>
      <c r="E46" s="246" t="s">
        <v>331</v>
      </c>
      <c r="F46" s="73"/>
      <c r="G46" s="3" t="s">
        <v>343</v>
      </c>
      <c r="H46" s="245"/>
      <c r="I46" s="245"/>
      <c r="J46" s="58"/>
      <c r="L46" s="15"/>
    </row>
    <row r="47" spans="1:13" ht="18">
      <c r="A47" s="511" t="s">
        <v>333</v>
      </c>
      <c r="B47" s="511"/>
      <c r="C47" s="511"/>
      <c r="D47" s="2"/>
      <c r="E47" s="100" t="s">
        <v>5</v>
      </c>
      <c r="F47" s="8"/>
      <c r="G47" s="128" t="s">
        <v>187</v>
      </c>
      <c r="H47" s="129"/>
      <c r="I47" s="130">
        <f>I31+IF(E34=0,(-I43+I43*(I40-1)),0)+(I34*I40)+I37-I45</f>
        <v>44.8696</v>
      </c>
      <c r="J47" s="3"/>
      <c r="K47" s="15"/>
      <c r="L47" s="15"/>
      <c r="M47" s="15"/>
    </row>
    <row r="48" spans="1:11" ht="15">
      <c r="A48" s="101" t="s">
        <v>44</v>
      </c>
      <c r="B48" s="98"/>
      <c r="C48" s="98"/>
      <c r="D48" s="98"/>
      <c r="E48" s="4"/>
      <c r="F48" s="4"/>
      <c r="G48" s="4"/>
      <c r="H48" s="11"/>
      <c r="I48" s="14"/>
      <c r="J48" s="5"/>
      <c r="K48" s="15"/>
    </row>
    <row r="49" spans="1:11" ht="15">
      <c r="A49" s="6"/>
      <c r="B49" s="6"/>
      <c r="C49" s="6"/>
      <c r="D49" s="6"/>
      <c r="E49" s="6"/>
      <c r="F49" s="6"/>
      <c r="G49" s="6"/>
      <c r="H49" s="12"/>
      <c r="I49" s="16"/>
      <c r="J49" s="6"/>
      <c r="K49" s="15"/>
    </row>
    <row r="50" spans="1:11" ht="15">
      <c r="A50" s="2" t="s">
        <v>202</v>
      </c>
      <c r="B50" s="2"/>
      <c r="C50" s="2"/>
      <c r="D50" s="2"/>
      <c r="E50" s="57">
        <f>E5</f>
        <v>27</v>
      </c>
      <c r="F50" s="3" t="s">
        <v>10</v>
      </c>
      <c r="G50" s="57">
        <f>VLOOKUP(Dati!$F$2,TUTTE!$A$4:$I$151,8)</f>
        <v>5.8</v>
      </c>
      <c r="H50" s="13" t="s">
        <v>11</v>
      </c>
      <c r="I50" s="7">
        <f>E50*G50</f>
        <v>156.6</v>
      </c>
      <c r="J50" s="3" t="s">
        <v>29</v>
      </c>
      <c r="K50" s="15"/>
    </row>
    <row r="51" spans="5:7" ht="15">
      <c r="E51" s="99" t="s">
        <v>14</v>
      </c>
      <c r="F51" s="3"/>
      <c r="G51" s="99" t="s">
        <v>15</v>
      </c>
    </row>
    <row r="52" spans="5:7" ht="15">
      <c r="E52" s="99"/>
      <c r="F52" s="3"/>
      <c r="G52" s="99"/>
    </row>
    <row r="53" spans="1:11" ht="15">
      <c r="A53" s="2" t="s">
        <v>215</v>
      </c>
      <c r="B53" s="9" t="s">
        <v>31</v>
      </c>
      <c r="C53" s="25">
        <f>IF(D8="S",102,IF(D8="M",120,144))</f>
        <v>144</v>
      </c>
      <c r="D53" s="13" t="s">
        <v>12</v>
      </c>
      <c r="E53" s="24">
        <f>IF(Dati!B15&lt;'1° step'!C53,Dati!B15,0)</f>
        <v>0</v>
      </c>
      <c r="F53" s="10" t="s">
        <v>32</v>
      </c>
      <c r="G53" s="104">
        <f>IF($D$8="S",1.4,IF($D$8="M",1.3,1.21))</f>
        <v>1.21</v>
      </c>
      <c r="H53" s="105">
        <f>VLOOKUP(Dati!$F$2,TUTTE!$A$4:$I$151,9)*10</f>
        <v>4</v>
      </c>
      <c r="I53" s="7">
        <f>IF(E53&gt;0,(C53-E53)*G53*H53,0)/Dati!B16*(G61/12)</f>
        <v>0</v>
      </c>
      <c r="J53" s="3" t="s">
        <v>33</v>
      </c>
      <c r="K53" s="15"/>
    </row>
    <row r="54" spans="1:10" ht="15">
      <c r="A54" s="2"/>
      <c r="B54" s="2"/>
      <c r="C54" s="100" t="s">
        <v>34</v>
      </c>
      <c r="D54" s="2"/>
      <c r="E54" s="100" t="s">
        <v>35</v>
      </c>
      <c r="F54" s="8"/>
      <c r="G54" s="100" t="s">
        <v>36</v>
      </c>
      <c r="H54" s="12"/>
      <c r="I54" s="16"/>
      <c r="J54" s="3"/>
    </row>
    <row r="55" spans="1:10" ht="15">
      <c r="A55" s="2"/>
      <c r="B55" s="2"/>
      <c r="C55" s="100" t="s">
        <v>38</v>
      </c>
      <c r="D55" s="2"/>
      <c r="E55" s="100" t="s">
        <v>39</v>
      </c>
      <c r="F55" s="8"/>
      <c r="G55" s="100" t="s">
        <v>40</v>
      </c>
      <c r="H55" s="12"/>
      <c r="I55" s="16"/>
      <c r="J55" s="3"/>
    </row>
    <row r="56" spans="1:11" ht="15">
      <c r="A56" s="2" t="s">
        <v>216</v>
      </c>
      <c r="B56" s="9" t="s">
        <v>31</v>
      </c>
      <c r="C56" s="25">
        <f>IF(D8="S",144,IF(D8="M",180,216))</f>
        <v>216</v>
      </c>
      <c r="D56" s="9" t="s">
        <v>12</v>
      </c>
      <c r="E56" s="24">
        <f>IF(Dati!B15&gt;'1° step'!C56,Dati!B15,0)</f>
        <v>250</v>
      </c>
      <c r="F56" s="10" t="s">
        <v>32</v>
      </c>
      <c r="G56" s="104">
        <f>IF($D$8="S",1.4,IF($D$8="M",1.3,1.21))</f>
        <v>1.21</v>
      </c>
      <c r="H56" s="105">
        <f>VLOOKUP(Dati!$F$2,TUTTE!$A$4:$I$151,9)*10</f>
        <v>4</v>
      </c>
      <c r="I56" s="7">
        <f>IF(E56&gt;0,(C56-E56)*G56*H56,0)/Dati!B16*(G61/12)</f>
        <v>-32.912</v>
      </c>
      <c r="J56" s="3" t="s">
        <v>33</v>
      </c>
      <c r="K56" s="15"/>
    </row>
    <row r="57" spans="1:13" ht="15">
      <c r="A57" s="100" t="s">
        <v>5</v>
      </c>
      <c r="B57" s="2"/>
      <c r="C57" s="100" t="s">
        <v>41</v>
      </c>
      <c r="D57" s="2"/>
      <c r="E57" s="100" t="s">
        <v>35</v>
      </c>
      <c r="F57" s="8"/>
      <c r="G57" s="100" t="s">
        <v>36</v>
      </c>
      <c r="H57" s="12"/>
      <c r="I57" s="16"/>
      <c r="J57" s="3"/>
      <c r="M57" s="1" t="s">
        <v>221</v>
      </c>
    </row>
    <row r="58" spans="1:15" ht="15">
      <c r="A58" s="100" t="s">
        <v>5</v>
      </c>
      <c r="B58" s="2"/>
      <c r="C58" s="100" t="s">
        <v>38</v>
      </c>
      <c r="D58" s="2"/>
      <c r="E58" s="100" t="s">
        <v>39</v>
      </c>
      <c r="F58" s="8"/>
      <c r="G58" s="100" t="s">
        <v>40</v>
      </c>
      <c r="H58" s="12"/>
      <c r="I58" s="16"/>
      <c r="J58" s="3"/>
      <c r="L58" s="175"/>
      <c r="M58" s="176" t="s">
        <v>20</v>
      </c>
      <c r="N58" s="177"/>
      <c r="O58"/>
    </row>
    <row r="59" spans="1:15" ht="15">
      <c r="A59" s="2" t="s">
        <v>208</v>
      </c>
      <c r="B59" s="9" t="s">
        <v>31</v>
      </c>
      <c r="C59" s="25">
        <f>Dati!B13</f>
        <v>15</v>
      </c>
      <c r="D59" s="9" t="s">
        <v>10</v>
      </c>
      <c r="E59" s="8">
        <v>0.018</v>
      </c>
      <c r="F59" s="10" t="s">
        <v>19</v>
      </c>
      <c r="G59" s="6">
        <v>1</v>
      </c>
      <c r="H59" s="13" t="s">
        <v>11</v>
      </c>
      <c r="I59" s="7">
        <f>G59+(E59*C59)</f>
        <v>1.27</v>
      </c>
      <c r="J59" s="3" t="s">
        <v>19</v>
      </c>
      <c r="K59" s="290">
        <f>I59*I53</f>
        <v>0</v>
      </c>
      <c r="L59" s="178" t="s">
        <v>7</v>
      </c>
      <c r="M59" s="179" t="s">
        <v>4</v>
      </c>
      <c r="N59" s="179" t="s">
        <v>22</v>
      </c>
      <c r="O59"/>
    </row>
    <row r="60" spans="1:15" ht="15">
      <c r="A60" s="2"/>
      <c r="B60" s="2"/>
      <c r="C60" s="100" t="s">
        <v>45</v>
      </c>
      <c r="D60" s="2"/>
      <c r="E60" s="100" t="s">
        <v>5</v>
      </c>
      <c r="F60" s="8"/>
      <c r="G60" s="100" t="s">
        <v>5</v>
      </c>
      <c r="H60" s="12"/>
      <c r="I60" s="16"/>
      <c r="J60" s="3"/>
      <c r="L60" s="180" t="s">
        <v>9</v>
      </c>
      <c r="M60" s="180">
        <v>25</v>
      </c>
      <c r="N60" s="180">
        <v>35</v>
      </c>
      <c r="O60"/>
    </row>
    <row r="61" spans="1:15" ht="15.75" thickBot="1">
      <c r="A61" s="2" t="s">
        <v>217</v>
      </c>
      <c r="B61" s="2"/>
      <c r="C61" s="2"/>
      <c r="D61" s="2"/>
      <c r="E61" s="174">
        <f>HLOOKUP(B62,M59:N62,IF(D8="S",2,IF(D8="M",3,4)))</f>
        <v>17</v>
      </c>
      <c r="F61" s="58" t="s">
        <v>17</v>
      </c>
      <c r="G61" s="222">
        <f>Dati!B4</f>
        <v>12</v>
      </c>
      <c r="H61" s="59" t="s">
        <v>18</v>
      </c>
      <c r="I61" s="17">
        <f>E61*G61/12</f>
        <v>17</v>
      </c>
      <c r="J61" s="3" t="s">
        <v>12</v>
      </c>
      <c r="K61" s="15"/>
      <c r="L61" s="180" t="s">
        <v>2</v>
      </c>
      <c r="M61" s="180">
        <v>15</v>
      </c>
      <c r="N61" s="180">
        <v>25</v>
      </c>
      <c r="O61"/>
    </row>
    <row r="62" spans="1:15" ht="15">
      <c r="A62" s="72" t="s">
        <v>46</v>
      </c>
      <c r="B62" s="65" t="str">
        <f>Dati!B38</f>
        <v>R</v>
      </c>
      <c r="C62" s="2"/>
      <c r="D62" s="2"/>
      <c r="E62" s="100"/>
      <c r="F62" s="8"/>
      <c r="G62" s="100"/>
      <c r="H62" s="12"/>
      <c r="I62" s="16"/>
      <c r="J62" s="3"/>
      <c r="L62" s="180" t="s">
        <v>13</v>
      </c>
      <c r="M62" s="180">
        <v>7</v>
      </c>
      <c r="N62" s="180">
        <v>17</v>
      </c>
      <c r="O62"/>
    </row>
    <row r="63" spans="1:15" ht="15">
      <c r="A63" s="72"/>
      <c r="B63" s="2" t="s">
        <v>344</v>
      </c>
      <c r="C63" s="2"/>
      <c r="D63" s="2"/>
      <c r="E63" s="100"/>
      <c r="F63" s="8"/>
      <c r="G63" s="100"/>
      <c r="H63" s="12"/>
      <c r="I63" s="16"/>
      <c r="J63" s="3"/>
      <c r="L63" s="226"/>
      <c r="M63" s="226"/>
      <c r="N63" s="226"/>
      <c r="O63"/>
    </row>
    <row r="64" spans="1:15" ht="15">
      <c r="A64" s="42" t="s">
        <v>328</v>
      </c>
      <c r="B64" s="42">
        <f>Dati!$B$4</f>
        <v>12</v>
      </c>
      <c r="C64" s="250">
        <f>Dati!$B$9</f>
        <v>10</v>
      </c>
      <c r="D64" s="73" t="s">
        <v>33</v>
      </c>
      <c r="E64" s="247">
        <f>VLOOKUP(Dati!$D$13,Fert_org!$A$3:$F$16,5)</f>
        <v>5</v>
      </c>
      <c r="F64" s="73" t="s">
        <v>10</v>
      </c>
      <c r="G64" s="235">
        <f>VLOOKUP(Dati!$D$13,Fert_org!$A$3:$F$16,6)</f>
        <v>0.2</v>
      </c>
      <c r="H64" s="59" t="s">
        <v>11</v>
      </c>
      <c r="I64" s="60">
        <f>C64*E64*G64*B64/12</f>
        <v>10</v>
      </c>
      <c r="J64" s="58" t="s">
        <v>11</v>
      </c>
      <c r="L64" s="226"/>
      <c r="M64" s="226"/>
      <c r="N64" s="226"/>
      <c r="O64"/>
    </row>
    <row r="65" spans="1:15" ht="15">
      <c r="A65" s="245" t="s">
        <v>5</v>
      </c>
      <c r="B65" s="245"/>
      <c r="C65" s="66" t="s">
        <v>332</v>
      </c>
      <c r="D65" s="66"/>
      <c r="E65" s="246" t="s">
        <v>331</v>
      </c>
      <c r="F65" s="73"/>
      <c r="G65" s="3" t="s">
        <v>314</v>
      </c>
      <c r="H65" s="245"/>
      <c r="I65" s="245"/>
      <c r="J65" s="58"/>
      <c r="L65" s="226"/>
      <c r="M65" s="226"/>
      <c r="N65" s="226"/>
      <c r="O65"/>
    </row>
    <row r="66" spans="1:11" ht="18">
      <c r="A66" s="89" t="s">
        <v>334</v>
      </c>
      <c r="B66" s="2"/>
      <c r="C66" s="100" t="s">
        <v>5</v>
      </c>
      <c r="D66" s="2"/>
      <c r="E66" s="100" t="s">
        <v>5</v>
      </c>
      <c r="F66" s="8"/>
      <c r="G66" s="128" t="s">
        <v>188</v>
      </c>
      <c r="H66" s="129"/>
      <c r="I66" s="130">
        <f>I50+IF(E53=0,I61,0)+(I53*I59)+I56-I64</f>
        <v>130.688</v>
      </c>
      <c r="J66" s="3"/>
      <c r="K66" s="15"/>
    </row>
    <row r="67" ht="15">
      <c r="K67" s="15"/>
    </row>
    <row r="68" ht="15">
      <c r="K68" s="15"/>
    </row>
  </sheetData>
  <sheetProtection password="CC5A" sheet="1" formatCells="0" formatColumns="0" formatRows="0"/>
  <mergeCells count="1">
    <mergeCell ref="A47:C4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rowBreaks count="1" manualBreakCount="1">
    <brk id="4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5">
      <selection activeCell="B25" sqref="B25:C25"/>
    </sheetView>
  </sheetViews>
  <sheetFormatPr defaultColWidth="9.140625" defaultRowHeight="12.75"/>
  <cols>
    <col min="1" max="1" width="11.7109375" style="1" customWidth="1"/>
    <col min="2" max="2" width="6.28125" style="1" customWidth="1"/>
    <col min="3" max="3" width="12.140625" style="1" customWidth="1"/>
    <col min="4" max="4" width="6.57421875" style="1" customWidth="1"/>
    <col min="5" max="5" width="12.57421875" style="1" customWidth="1"/>
    <col min="6" max="6" width="3.28125" style="1" customWidth="1"/>
    <col min="7" max="7" width="15.7109375" style="1" customWidth="1"/>
    <col min="8" max="16384" width="9.140625" style="1" customWidth="1"/>
  </cols>
  <sheetData>
    <row r="1" spans="1:7" ht="15" hidden="1">
      <c r="A1" s="131" t="s">
        <v>47</v>
      </c>
      <c r="B1" s="4"/>
      <c r="C1" s="4"/>
      <c r="D1" s="4"/>
      <c r="E1" s="14"/>
      <c r="F1" s="4"/>
      <c r="G1" s="5"/>
    </row>
    <row r="2" spans="1:7" ht="15" hidden="1">
      <c r="A2" s="21">
        <f>'1° step'!A2</f>
        <v>0</v>
      </c>
      <c r="B2" s="21"/>
      <c r="C2" s="21"/>
      <c r="D2" s="21"/>
      <c r="E2" s="22" t="str">
        <f>'1° step'!H2</f>
        <v>Anno:</v>
      </c>
      <c r="F2" s="132"/>
      <c r="G2" s="133"/>
    </row>
    <row r="3" spans="1:7" ht="15" hidden="1">
      <c r="A3" s="101" t="s">
        <v>48</v>
      </c>
      <c r="B3" s="98"/>
      <c r="C3" s="98"/>
      <c r="D3" s="98"/>
      <c r="E3" s="14"/>
      <c r="F3" s="4"/>
      <c r="G3" s="5"/>
    </row>
    <row r="4" ht="15" hidden="1"/>
    <row r="5" spans="1:5" ht="15" hidden="1">
      <c r="A5" s="1" t="s">
        <v>49</v>
      </c>
      <c r="B5" s="13" t="s">
        <v>31</v>
      </c>
      <c r="C5" s="18">
        <v>0</v>
      </c>
      <c r="D5" s="3" t="s">
        <v>12</v>
      </c>
      <c r="E5" s="19" t="e">
        <f>(C5-#REF!)*#REF!*4</f>
        <v>#REF!</v>
      </c>
    </row>
    <row r="6" spans="3:5" ht="18" hidden="1">
      <c r="C6" s="134" t="s">
        <v>34</v>
      </c>
      <c r="E6" s="128" t="s">
        <v>189</v>
      </c>
    </row>
    <row r="7" spans="3:5" ht="15" hidden="1">
      <c r="C7" s="134" t="s">
        <v>38</v>
      </c>
      <c r="E7" s="16"/>
    </row>
    <row r="8" ht="15" hidden="1"/>
    <row r="9" spans="1:7" ht="15" hidden="1">
      <c r="A9" s="101" t="s">
        <v>50</v>
      </c>
      <c r="B9" s="98"/>
      <c r="C9" s="98"/>
      <c r="D9" s="98"/>
      <c r="E9" s="14"/>
      <c r="F9" s="4"/>
      <c r="G9" s="5"/>
    </row>
    <row r="10" ht="15" hidden="1"/>
    <row r="11" spans="1:5" ht="15" hidden="1">
      <c r="A11" s="1" t="s">
        <v>49</v>
      </c>
      <c r="B11" s="13" t="s">
        <v>31</v>
      </c>
      <c r="C11" s="18">
        <v>0</v>
      </c>
      <c r="D11" s="3" t="s">
        <v>12</v>
      </c>
      <c r="E11" s="19" t="e">
        <f>(C11-#REF!)*#REF!*4</f>
        <v>#REF!</v>
      </c>
    </row>
    <row r="12" spans="3:5" ht="18" hidden="1">
      <c r="C12" s="134" t="s">
        <v>34</v>
      </c>
      <c r="E12" s="128" t="s">
        <v>190</v>
      </c>
    </row>
    <row r="13" spans="3:5" ht="15" hidden="1">
      <c r="C13" s="134" t="s">
        <v>38</v>
      </c>
      <c r="E13" s="16"/>
    </row>
    <row r="14" ht="15" hidden="1"/>
    <row r="15" spans="1:7" ht="15">
      <c r="A15" s="101" t="s">
        <v>51</v>
      </c>
      <c r="B15" s="98"/>
      <c r="C15" s="98"/>
      <c r="D15" s="98"/>
      <c r="E15" s="14"/>
      <c r="F15" s="4"/>
      <c r="G15" s="5"/>
    </row>
    <row r="17" spans="1:7" ht="15">
      <c r="A17" s="1" t="s">
        <v>139</v>
      </c>
      <c r="B17" s="512">
        <f>'1° step'!I27</f>
        <v>113.94642857142856</v>
      </c>
      <c r="C17" s="512"/>
      <c r="D17" s="139" t="s">
        <v>33</v>
      </c>
      <c r="E17" s="224">
        <f>Dati!B18</f>
        <v>1</v>
      </c>
      <c r="F17" s="1" t="s">
        <v>52</v>
      </c>
      <c r="G17" s="135">
        <f>B17*E17</f>
        <v>113.94642857142856</v>
      </c>
    </row>
    <row r="18" spans="2:7" ht="15">
      <c r="B18" s="138" t="s">
        <v>53</v>
      </c>
      <c r="C18" s="138"/>
      <c r="D18" s="140"/>
      <c r="E18" s="99" t="s">
        <v>54</v>
      </c>
      <c r="G18" s="128" t="s">
        <v>191</v>
      </c>
    </row>
    <row r="19" spans="2:5" ht="15">
      <c r="B19" s="138" t="s">
        <v>55</v>
      </c>
      <c r="C19" s="138"/>
      <c r="D19" s="140"/>
      <c r="E19" s="99" t="s">
        <v>56</v>
      </c>
    </row>
    <row r="20" spans="2:5" ht="15">
      <c r="B20" s="136"/>
      <c r="C20" s="136"/>
      <c r="D20" s="141"/>
      <c r="E20" s="134"/>
    </row>
    <row r="21" spans="1:7" ht="18">
      <c r="A21" s="1" t="s">
        <v>192</v>
      </c>
      <c r="B21" s="512">
        <f>'1° step'!I47</f>
        <v>44.8696</v>
      </c>
      <c r="C21" s="512"/>
      <c r="D21" s="139" t="s">
        <v>33</v>
      </c>
      <c r="E21" s="224">
        <f>Dati!B19</f>
        <v>1</v>
      </c>
      <c r="F21" s="1" t="s">
        <v>52</v>
      </c>
      <c r="G21" s="135">
        <f>B21*E21</f>
        <v>44.8696</v>
      </c>
    </row>
    <row r="22" spans="2:7" ht="18">
      <c r="B22" s="138" t="s">
        <v>53</v>
      </c>
      <c r="C22" s="138"/>
      <c r="D22" s="140"/>
      <c r="E22" s="99" t="s">
        <v>54</v>
      </c>
      <c r="G22" s="128" t="s">
        <v>189</v>
      </c>
    </row>
    <row r="23" spans="2:5" ht="15">
      <c r="B23" s="138" t="s">
        <v>55</v>
      </c>
      <c r="C23" s="138"/>
      <c r="D23" s="140"/>
      <c r="E23" s="99" t="s">
        <v>56</v>
      </c>
    </row>
    <row r="24" spans="2:5" ht="15">
      <c r="B24" s="136"/>
      <c r="C24" s="136"/>
      <c r="D24" s="141"/>
      <c r="E24" s="134"/>
    </row>
    <row r="25" spans="1:7" ht="18">
      <c r="A25" s="1" t="s">
        <v>193</v>
      </c>
      <c r="B25" s="512">
        <f>'1° step'!I66</f>
        <v>130.688</v>
      </c>
      <c r="C25" s="512"/>
      <c r="D25" s="139" t="s">
        <v>33</v>
      </c>
      <c r="E25" s="224">
        <f>Dati!B20</f>
        <v>1</v>
      </c>
      <c r="F25" s="1" t="s">
        <v>52</v>
      </c>
      <c r="G25" s="137">
        <f>B25*E25</f>
        <v>130.688</v>
      </c>
    </row>
    <row r="26" spans="2:7" ht="18">
      <c r="B26" s="138" t="s">
        <v>53</v>
      </c>
      <c r="C26" s="138"/>
      <c r="D26" s="138"/>
      <c r="E26" s="99" t="s">
        <v>54</v>
      </c>
      <c r="G26" s="128" t="s">
        <v>190</v>
      </c>
    </row>
    <row r="27" spans="2:5" ht="15">
      <c r="B27" s="138" t="s">
        <v>55</v>
      </c>
      <c r="C27" s="138"/>
      <c r="D27" s="138"/>
      <c r="E27" s="99" t="s">
        <v>56</v>
      </c>
    </row>
    <row r="28" spans="2:5" ht="15">
      <c r="B28" s="136"/>
      <c r="C28" s="136"/>
      <c r="D28" s="136"/>
      <c r="E28" s="134"/>
    </row>
  </sheetData>
  <sheetProtection password="CC5A" sheet="1" objects="1" scenarios="1"/>
  <mergeCells count="3">
    <mergeCell ref="B25:C25"/>
    <mergeCell ref="B21:C21"/>
    <mergeCell ref="B17:C17"/>
  </mergeCells>
  <printOptions/>
  <pageMargins left="0.5905511811023623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A1">
      <selection activeCell="K88" sqref="K88"/>
    </sheetView>
  </sheetViews>
  <sheetFormatPr defaultColWidth="9.140625" defaultRowHeight="12.75"/>
  <cols>
    <col min="1" max="1" width="7.7109375" style="106" customWidth="1"/>
    <col min="2" max="2" width="17.8515625" style="339" customWidth="1"/>
    <col min="3" max="3" width="10.57421875" style="360" customWidth="1"/>
    <col min="4" max="4" width="9.8515625" style="213" hidden="1" customWidth="1"/>
    <col min="5" max="5" width="10.8515625" style="213" hidden="1" customWidth="1"/>
    <col min="6" max="6" width="11.57421875" style="213" customWidth="1"/>
    <col min="7" max="7" width="12.28125" style="213" customWidth="1"/>
    <col min="8" max="8" width="12.7109375" style="213" customWidth="1"/>
    <col min="9" max="9" width="13.00390625" style="106" customWidth="1"/>
    <col min="10" max="10" width="13.28125" style="106" customWidth="1"/>
    <col min="11" max="11" width="11.28125" style="359" customWidth="1"/>
    <col min="12" max="13" width="0" style="106" hidden="1" customWidth="1"/>
    <col min="14" max="16384" width="9.140625" style="106" customWidth="1"/>
  </cols>
  <sheetData>
    <row r="1" spans="2:8" ht="23.25" customHeight="1">
      <c r="B1" s="513" t="s">
        <v>267</v>
      </c>
      <c r="C1" s="513"/>
      <c r="D1" s="513"/>
      <c r="E1" s="513"/>
      <c r="F1" s="513"/>
      <c r="G1" s="513"/>
      <c r="H1" s="513"/>
    </row>
    <row r="2" spans="1:13" s="219" customFormat="1" ht="31.5" customHeight="1">
      <c r="A2" s="340" t="s">
        <v>418</v>
      </c>
      <c r="B2" s="337" t="s">
        <v>57</v>
      </c>
      <c r="C2" s="376" t="s">
        <v>58</v>
      </c>
      <c r="D2" s="336"/>
      <c r="E2" s="336"/>
      <c r="F2" s="336" t="s">
        <v>59</v>
      </c>
      <c r="G2" s="336" t="s">
        <v>60</v>
      </c>
      <c r="H2" s="336" t="s">
        <v>61</v>
      </c>
      <c r="I2" s="232" t="s">
        <v>162</v>
      </c>
      <c r="J2" s="232" t="s">
        <v>315</v>
      </c>
      <c r="K2" s="377" t="s">
        <v>407</v>
      </c>
      <c r="L2" s="218"/>
      <c r="M2" s="218"/>
    </row>
    <row r="3" spans="1:13" ht="15">
      <c r="A3" s="333"/>
      <c r="B3" s="338"/>
      <c r="C3" s="343"/>
      <c r="D3" s="343" t="s">
        <v>431</v>
      </c>
      <c r="E3" s="343" t="s">
        <v>430</v>
      </c>
      <c r="F3" s="371" t="s">
        <v>194</v>
      </c>
      <c r="G3" s="370" t="s">
        <v>194</v>
      </c>
      <c r="H3" s="370" t="s">
        <v>194</v>
      </c>
      <c r="I3" s="214" t="s">
        <v>163</v>
      </c>
      <c r="J3" s="214" t="s">
        <v>316</v>
      </c>
      <c r="K3" s="344" t="s">
        <v>428</v>
      </c>
      <c r="L3" s="344" t="s">
        <v>432</v>
      </c>
      <c r="M3" s="344" t="s">
        <v>433</v>
      </c>
    </row>
    <row r="4" spans="1:13" ht="15">
      <c r="A4" s="215">
        <v>1</v>
      </c>
      <c r="B4" s="346" t="s">
        <v>82</v>
      </c>
      <c r="C4" s="347">
        <v>20</v>
      </c>
      <c r="D4" s="347"/>
      <c r="E4" s="347"/>
      <c r="F4" s="348">
        <v>5.9</v>
      </c>
      <c r="G4" s="348">
        <v>1.6</v>
      </c>
      <c r="H4" s="348">
        <v>5.9</v>
      </c>
      <c r="I4" s="349">
        <v>0.4</v>
      </c>
      <c r="J4" s="349">
        <v>10</v>
      </c>
      <c r="K4" s="378">
        <v>118</v>
      </c>
      <c r="L4" s="215"/>
      <c r="M4" s="215"/>
    </row>
    <row r="5" spans="1:13" ht="15">
      <c r="A5" s="215">
        <v>2</v>
      </c>
      <c r="B5" s="346" t="s">
        <v>223</v>
      </c>
      <c r="C5" s="347">
        <v>10</v>
      </c>
      <c r="D5" s="347"/>
      <c r="E5" s="347"/>
      <c r="F5" s="348">
        <v>10.8</v>
      </c>
      <c r="G5" s="348">
        <v>2.7</v>
      </c>
      <c r="H5" s="348">
        <v>9.5</v>
      </c>
      <c r="I5" s="349">
        <v>0.3</v>
      </c>
      <c r="J5" s="349">
        <v>10</v>
      </c>
      <c r="K5" s="215">
        <v>108</v>
      </c>
      <c r="L5" s="215"/>
      <c r="M5" s="215"/>
    </row>
    <row r="6" spans="1:13" ht="15">
      <c r="A6" s="215">
        <v>3</v>
      </c>
      <c r="B6" s="346" t="s">
        <v>83</v>
      </c>
      <c r="C6" s="347">
        <v>25</v>
      </c>
      <c r="D6" s="347"/>
      <c r="E6" s="347"/>
      <c r="F6" s="348">
        <v>5.5</v>
      </c>
      <c r="G6" s="348">
        <v>1.3</v>
      </c>
      <c r="H6" s="348">
        <v>5.3</v>
      </c>
      <c r="I6" s="349">
        <v>0.4</v>
      </c>
      <c r="J6" s="349">
        <v>10</v>
      </c>
      <c r="K6" s="378">
        <v>137.5</v>
      </c>
      <c r="L6" s="215"/>
      <c r="M6" s="215"/>
    </row>
    <row r="7" spans="1:13" ht="15">
      <c r="A7" s="215">
        <v>4</v>
      </c>
      <c r="B7" s="361" t="s">
        <v>393</v>
      </c>
      <c r="C7" s="362">
        <v>2.25</v>
      </c>
      <c r="D7" s="362"/>
      <c r="E7" s="362"/>
      <c r="F7" s="363">
        <v>25</v>
      </c>
      <c r="G7" s="363">
        <v>23</v>
      </c>
      <c r="H7" s="363">
        <v>23</v>
      </c>
      <c r="I7" s="364">
        <v>0.3</v>
      </c>
      <c r="J7" s="364">
        <v>10</v>
      </c>
      <c r="K7" s="365">
        <v>56.3</v>
      </c>
      <c r="L7" s="215"/>
      <c r="M7" s="215"/>
    </row>
    <row r="8" spans="1:13" ht="15">
      <c r="A8" s="215">
        <v>5</v>
      </c>
      <c r="B8" s="346" t="s">
        <v>224</v>
      </c>
      <c r="C8" s="347">
        <v>60</v>
      </c>
      <c r="D8" s="347"/>
      <c r="E8" s="347"/>
      <c r="F8" s="348">
        <v>1.9</v>
      </c>
      <c r="G8" s="348">
        <v>1.2</v>
      </c>
      <c r="H8" s="348">
        <v>2.9</v>
      </c>
      <c r="I8" s="349">
        <v>0.3</v>
      </c>
      <c r="J8" s="349">
        <v>10</v>
      </c>
      <c r="K8" s="215">
        <v>114</v>
      </c>
      <c r="L8" s="335"/>
      <c r="M8" s="335"/>
    </row>
    <row r="9" spans="1:13" ht="27">
      <c r="A9" s="215">
        <v>6</v>
      </c>
      <c r="B9" s="346" t="s">
        <v>268</v>
      </c>
      <c r="C9" s="347">
        <v>100</v>
      </c>
      <c r="D9" s="347"/>
      <c r="E9" s="347"/>
      <c r="F9" s="348">
        <v>1.9</v>
      </c>
      <c r="G9" s="348">
        <v>1.2</v>
      </c>
      <c r="H9" s="348">
        <v>2.9</v>
      </c>
      <c r="I9" s="349">
        <v>0.3</v>
      </c>
      <c r="J9" s="349">
        <v>0</v>
      </c>
      <c r="K9" s="215">
        <v>114</v>
      </c>
      <c r="L9" s="335"/>
      <c r="M9" s="335"/>
    </row>
    <row r="10" spans="1:13" ht="15">
      <c r="A10" s="215">
        <v>7</v>
      </c>
      <c r="B10" s="346" t="s">
        <v>195</v>
      </c>
      <c r="C10" s="347">
        <v>30</v>
      </c>
      <c r="D10" s="347"/>
      <c r="E10" s="347"/>
      <c r="F10" s="348">
        <v>2.8</v>
      </c>
      <c r="G10" s="348">
        <v>1.3</v>
      </c>
      <c r="H10" s="348">
        <v>3.9</v>
      </c>
      <c r="I10" s="349">
        <v>0.4</v>
      </c>
      <c r="J10" s="349">
        <v>10</v>
      </c>
      <c r="K10" s="378">
        <v>84</v>
      </c>
      <c r="L10" s="215"/>
      <c r="M10" s="335"/>
    </row>
    <row r="11" spans="1:13" ht="15">
      <c r="A11" s="215">
        <v>8</v>
      </c>
      <c r="B11" s="346" t="s">
        <v>225</v>
      </c>
      <c r="C11" s="347">
        <v>8</v>
      </c>
      <c r="D11" s="347"/>
      <c r="E11" s="347"/>
      <c r="F11" s="348">
        <v>14.1</v>
      </c>
      <c r="G11" s="348">
        <v>3.2</v>
      </c>
      <c r="H11" s="348">
        <v>8.3</v>
      </c>
      <c r="I11" s="349">
        <v>0.3</v>
      </c>
      <c r="J11" s="349">
        <v>10</v>
      </c>
      <c r="K11" s="215">
        <v>112.8</v>
      </c>
      <c r="L11" s="335"/>
      <c r="M11" s="335"/>
    </row>
    <row r="12" spans="1:13" ht="27">
      <c r="A12" s="215">
        <v>9</v>
      </c>
      <c r="B12" s="346" t="s">
        <v>269</v>
      </c>
      <c r="C12" s="347">
        <v>10</v>
      </c>
      <c r="D12" s="347"/>
      <c r="E12" s="347"/>
      <c r="F12" s="348">
        <v>14.1</v>
      </c>
      <c r="G12" s="348">
        <v>3.2</v>
      </c>
      <c r="H12" s="348">
        <v>8.3</v>
      </c>
      <c r="I12" s="349">
        <v>0.3</v>
      </c>
      <c r="J12" s="349">
        <v>0</v>
      </c>
      <c r="K12" s="215">
        <v>112.8</v>
      </c>
      <c r="L12" s="215"/>
      <c r="M12" s="215"/>
    </row>
    <row r="13" spans="1:13" ht="15">
      <c r="A13" s="215">
        <v>10</v>
      </c>
      <c r="B13" s="346" t="s">
        <v>226</v>
      </c>
      <c r="C13" s="347">
        <v>4</v>
      </c>
      <c r="D13" s="347"/>
      <c r="E13" s="347"/>
      <c r="F13" s="348">
        <v>21.2</v>
      </c>
      <c r="G13" s="348">
        <v>9.3</v>
      </c>
      <c r="H13" s="348">
        <v>21.9</v>
      </c>
      <c r="I13" s="349">
        <v>0.3</v>
      </c>
      <c r="J13" s="349">
        <v>10</v>
      </c>
      <c r="K13" s="215">
        <v>84.8</v>
      </c>
      <c r="L13" s="215"/>
      <c r="M13" s="215"/>
    </row>
    <row r="14" spans="1:13" ht="27">
      <c r="A14" s="215">
        <v>11</v>
      </c>
      <c r="B14" s="346" t="s">
        <v>318</v>
      </c>
      <c r="C14" s="347">
        <v>10</v>
      </c>
      <c r="D14" s="347"/>
      <c r="E14" s="347"/>
      <c r="F14" s="348">
        <v>3.9</v>
      </c>
      <c r="G14" s="348">
        <v>1.2</v>
      </c>
      <c r="H14" s="348">
        <v>5.7</v>
      </c>
      <c r="I14" s="349">
        <v>0.3</v>
      </c>
      <c r="J14" s="349">
        <v>0</v>
      </c>
      <c r="K14" s="215">
        <v>39</v>
      </c>
      <c r="L14" s="215"/>
      <c r="M14" s="215"/>
    </row>
    <row r="15" spans="1:13" ht="15">
      <c r="A15" s="215">
        <v>12</v>
      </c>
      <c r="B15" s="346" t="s">
        <v>227</v>
      </c>
      <c r="C15" s="347">
        <v>45</v>
      </c>
      <c r="D15" s="347"/>
      <c r="E15" s="347"/>
      <c r="F15" s="348">
        <v>3.1</v>
      </c>
      <c r="G15" s="348">
        <v>1.4</v>
      </c>
      <c r="H15" s="348">
        <v>3.3</v>
      </c>
      <c r="I15" s="349">
        <v>0.4</v>
      </c>
      <c r="J15" s="349">
        <v>10</v>
      </c>
      <c r="K15" s="378">
        <v>139.5</v>
      </c>
      <c r="L15" s="335"/>
      <c r="M15" s="335"/>
    </row>
    <row r="16" spans="1:13" ht="15">
      <c r="A16" s="215">
        <v>13</v>
      </c>
      <c r="B16" s="346" t="s">
        <v>415</v>
      </c>
      <c r="C16" s="347">
        <v>20</v>
      </c>
      <c r="D16" s="347"/>
      <c r="E16" s="347"/>
      <c r="F16" s="348">
        <v>3.7</v>
      </c>
      <c r="G16" s="348">
        <v>1.3</v>
      </c>
      <c r="H16" s="348">
        <v>3.9</v>
      </c>
      <c r="I16" s="349">
        <v>0.3</v>
      </c>
      <c r="J16" s="349">
        <v>10</v>
      </c>
      <c r="K16" s="215">
        <v>74</v>
      </c>
      <c r="L16" s="215"/>
      <c r="M16" s="215"/>
    </row>
    <row r="17" spans="1:13" ht="15">
      <c r="A17" s="215">
        <v>14</v>
      </c>
      <c r="B17" s="346" t="s">
        <v>228</v>
      </c>
      <c r="C17" s="347">
        <v>30</v>
      </c>
      <c r="D17" s="347"/>
      <c r="E17" s="347"/>
      <c r="F17" s="348">
        <v>5.4</v>
      </c>
      <c r="G17" s="348">
        <v>3</v>
      </c>
      <c r="H17" s="348">
        <v>5.7</v>
      </c>
      <c r="I17" s="349">
        <v>0.3</v>
      </c>
      <c r="J17" s="349">
        <v>10</v>
      </c>
      <c r="K17" s="215">
        <v>162</v>
      </c>
      <c r="L17" s="215"/>
      <c r="M17" s="215"/>
    </row>
    <row r="18" spans="1:13" ht="15">
      <c r="A18" s="215">
        <v>15</v>
      </c>
      <c r="B18" s="346" t="s">
        <v>229</v>
      </c>
      <c r="C18" s="347">
        <v>21</v>
      </c>
      <c r="D18" s="347"/>
      <c r="E18" s="347"/>
      <c r="F18" s="348">
        <v>8.1</v>
      </c>
      <c r="G18" s="348">
        <v>2.1</v>
      </c>
      <c r="H18" s="348">
        <v>17.4</v>
      </c>
      <c r="I18" s="349">
        <v>0.4</v>
      </c>
      <c r="J18" s="349">
        <v>10</v>
      </c>
      <c r="K18" s="378">
        <v>170.1</v>
      </c>
      <c r="L18" s="215"/>
      <c r="M18" s="215"/>
    </row>
    <row r="19" spans="1:13" ht="15">
      <c r="A19" s="215">
        <v>16</v>
      </c>
      <c r="B19" s="346" t="s">
        <v>230</v>
      </c>
      <c r="C19" s="347">
        <v>25</v>
      </c>
      <c r="D19" s="347"/>
      <c r="E19" s="347"/>
      <c r="F19" s="348">
        <v>4.1</v>
      </c>
      <c r="G19" s="348">
        <v>1.6</v>
      </c>
      <c r="H19" s="348">
        <v>6.8</v>
      </c>
      <c r="I19" s="349">
        <v>0.3</v>
      </c>
      <c r="J19" s="349">
        <v>10</v>
      </c>
      <c r="K19" s="215">
        <v>102.5</v>
      </c>
      <c r="L19" s="335"/>
      <c r="M19" s="335"/>
    </row>
    <row r="20" spans="1:13" ht="15">
      <c r="A20" s="215">
        <v>17</v>
      </c>
      <c r="B20" s="346" t="s">
        <v>196</v>
      </c>
      <c r="C20" s="347">
        <v>3.5</v>
      </c>
      <c r="D20" s="347"/>
      <c r="E20" s="347"/>
      <c r="F20" s="348">
        <v>8.4</v>
      </c>
      <c r="G20" s="348">
        <v>3.3</v>
      </c>
      <c r="H20" s="348">
        <v>8.6</v>
      </c>
      <c r="I20" s="349">
        <v>0.4</v>
      </c>
      <c r="J20" s="349">
        <v>10</v>
      </c>
      <c r="K20" s="378">
        <v>29.4</v>
      </c>
      <c r="L20" s="215"/>
      <c r="M20" s="215"/>
    </row>
    <row r="21" spans="1:13" ht="15">
      <c r="A21" s="215">
        <v>18</v>
      </c>
      <c r="B21" s="346" t="s">
        <v>231</v>
      </c>
      <c r="C21" s="347">
        <v>34</v>
      </c>
      <c r="D21" s="347"/>
      <c r="E21" s="347"/>
      <c r="F21" s="348">
        <v>4.7</v>
      </c>
      <c r="G21" s="348">
        <v>1.5</v>
      </c>
      <c r="H21" s="348">
        <v>5.7</v>
      </c>
      <c r="I21" s="349">
        <v>0.3</v>
      </c>
      <c r="J21" s="349">
        <v>10</v>
      </c>
      <c r="K21" s="215">
        <v>159.8</v>
      </c>
      <c r="L21" s="215"/>
      <c r="M21" s="215"/>
    </row>
    <row r="22" spans="1:13" ht="15">
      <c r="A22" s="215">
        <v>19</v>
      </c>
      <c r="B22" s="346" t="s">
        <v>232</v>
      </c>
      <c r="C22" s="347">
        <v>30</v>
      </c>
      <c r="D22" s="347"/>
      <c r="E22" s="347"/>
      <c r="F22" s="348">
        <v>5.2</v>
      </c>
      <c r="G22" s="348">
        <v>1.8</v>
      </c>
      <c r="H22" s="348">
        <v>5.7</v>
      </c>
      <c r="I22" s="349">
        <v>0.3</v>
      </c>
      <c r="J22" s="349">
        <v>10</v>
      </c>
      <c r="K22" s="215">
        <v>156</v>
      </c>
      <c r="L22" s="335"/>
      <c r="M22" s="335"/>
    </row>
    <row r="23" spans="1:13" ht="15">
      <c r="A23" s="215">
        <v>20</v>
      </c>
      <c r="B23" s="346" t="s">
        <v>233</v>
      </c>
      <c r="C23" s="347">
        <v>29</v>
      </c>
      <c r="D23" s="347"/>
      <c r="E23" s="347"/>
      <c r="F23" s="348">
        <v>5.3</v>
      </c>
      <c r="G23" s="348">
        <v>1.9</v>
      </c>
      <c r="H23" s="348">
        <v>4.2</v>
      </c>
      <c r="I23" s="349">
        <v>0.3</v>
      </c>
      <c r="J23" s="349">
        <v>10</v>
      </c>
      <c r="K23" s="215">
        <v>153.7</v>
      </c>
      <c r="L23" s="215"/>
      <c r="M23" s="215"/>
    </row>
    <row r="24" spans="1:13" ht="27">
      <c r="A24" s="215">
        <v>21</v>
      </c>
      <c r="B24" s="346" t="s">
        <v>270</v>
      </c>
      <c r="C24" s="347">
        <v>40</v>
      </c>
      <c r="D24" s="347"/>
      <c r="E24" s="347"/>
      <c r="F24" s="348">
        <v>4.4</v>
      </c>
      <c r="G24" s="348">
        <v>1.9</v>
      </c>
      <c r="H24" s="348">
        <v>4.1</v>
      </c>
      <c r="I24" s="349">
        <v>0.3</v>
      </c>
      <c r="J24" s="349">
        <v>0</v>
      </c>
      <c r="K24" s="215">
        <v>117.3</v>
      </c>
      <c r="L24" s="215"/>
      <c r="M24" s="215"/>
    </row>
    <row r="25" spans="1:13" ht="15">
      <c r="A25" s="215">
        <v>22</v>
      </c>
      <c r="B25" s="346" t="s">
        <v>234</v>
      </c>
      <c r="C25" s="347">
        <v>25</v>
      </c>
      <c r="D25" s="347"/>
      <c r="E25" s="347"/>
      <c r="F25" s="348">
        <v>5.5</v>
      </c>
      <c r="G25" s="348">
        <v>2</v>
      </c>
      <c r="H25" s="348">
        <v>5.5</v>
      </c>
      <c r="I25" s="349">
        <v>0.3</v>
      </c>
      <c r="J25" s="349">
        <v>10</v>
      </c>
      <c r="K25" s="215">
        <v>137.5</v>
      </c>
      <c r="L25" s="335"/>
      <c r="M25" s="335"/>
    </row>
    <row r="26" spans="1:13" ht="15">
      <c r="A26" s="215">
        <v>23</v>
      </c>
      <c r="B26" s="346" t="s">
        <v>235</v>
      </c>
      <c r="C26" s="347">
        <v>3</v>
      </c>
      <c r="D26" s="347"/>
      <c r="E26" s="347"/>
      <c r="F26" s="348">
        <v>36.8</v>
      </c>
      <c r="G26" s="348">
        <v>10.8</v>
      </c>
      <c r="H26" s="348">
        <v>29.3</v>
      </c>
      <c r="I26" s="349">
        <v>0.3</v>
      </c>
      <c r="J26" s="349">
        <v>10</v>
      </c>
      <c r="K26" s="215">
        <v>110.4</v>
      </c>
      <c r="L26" s="215"/>
      <c r="M26" s="215"/>
    </row>
    <row r="27" spans="1:13" ht="15">
      <c r="A27" s="215">
        <v>24</v>
      </c>
      <c r="B27" s="346" t="s">
        <v>236</v>
      </c>
      <c r="C27" s="347">
        <v>40</v>
      </c>
      <c r="D27" s="347"/>
      <c r="E27" s="347"/>
      <c r="F27" s="348">
        <v>1.8</v>
      </c>
      <c r="G27" s="348">
        <v>0.9</v>
      </c>
      <c r="H27" s="348">
        <v>2.5</v>
      </c>
      <c r="I27" s="349">
        <v>0.3</v>
      </c>
      <c r="J27" s="349">
        <v>10</v>
      </c>
      <c r="K27" s="215">
        <v>72</v>
      </c>
      <c r="L27" s="335"/>
      <c r="M27" s="335"/>
    </row>
    <row r="28" spans="1:13" ht="27">
      <c r="A28" s="215">
        <v>25</v>
      </c>
      <c r="B28" s="346" t="s">
        <v>271</v>
      </c>
      <c r="C28" s="347">
        <v>120</v>
      </c>
      <c r="D28" s="347"/>
      <c r="E28" s="347"/>
      <c r="F28" s="348">
        <v>1.8</v>
      </c>
      <c r="G28" s="348">
        <v>0.9</v>
      </c>
      <c r="H28" s="348">
        <v>2.5</v>
      </c>
      <c r="I28" s="349">
        <v>0.3</v>
      </c>
      <c r="J28" s="349">
        <v>0</v>
      </c>
      <c r="K28" s="215">
        <v>72</v>
      </c>
      <c r="L28" s="335"/>
      <c r="M28" s="335"/>
    </row>
    <row r="29" spans="1:13" ht="15">
      <c r="A29" s="365">
        <v>26</v>
      </c>
      <c r="B29" s="361" t="s">
        <v>435</v>
      </c>
      <c r="C29" s="362">
        <v>2.5</v>
      </c>
      <c r="D29" s="362"/>
      <c r="E29" s="362"/>
      <c r="F29" s="363">
        <v>1</v>
      </c>
      <c r="G29" s="363">
        <v>3</v>
      </c>
      <c r="H29" s="363">
        <v>3</v>
      </c>
      <c r="I29" s="364">
        <v>0.3</v>
      </c>
      <c r="J29" s="364">
        <v>10</v>
      </c>
      <c r="K29" s="365">
        <v>25</v>
      </c>
      <c r="L29" s="335"/>
      <c r="M29" s="335"/>
    </row>
    <row r="30" spans="1:13" ht="15">
      <c r="A30" s="215">
        <v>27</v>
      </c>
      <c r="B30" s="346" t="s">
        <v>84</v>
      </c>
      <c r="C30" s="347">
        <v>15</v>
      </c>
      <c r="D30" s="347"/>
      <c r="E30" s="347"/>
      <c r="F30" s="348">
        <v>6.7</v>
      </c>
      <c r="G30" s="348">
        <v>2.2</v>
      </c>
      <c r="H30" s="348">
        <v>5.9</v>
      </c>
      <c r="I30" s="349">
        <v>0.4</v>
      </c>
      <c r="J30" s="349">
        <v>10</v>
      </c>
      <c r="K30" s="378">
        <v>100.5</v>
      </c>
      <c r="L30" s="215"/>
      <c r="M30" s="215"/>
    </row>
    <row r="31" spans="1:13" ht="15">
      <c r="A31" s="215">
        <v>28</v>
      </c>
      <c r="B31" s="346" t="s">
        <v>237</v>
      </c>
      <c r="C31" s="347">
        <v>40</v>
      </c>
      <c r="D31" s="347"/>
      <c r="E31" s="347"/>
      <c r="F31" s="348">
        <v>3.1</v>
      </c>
      <c r="G31" s="348">
        <v>1.2</v>
      </c>
      <c r="H31" s="348">
        <v>3.2</v>
      </c>
      <c r="I31" s="349">
        <v>0.3</v>
      </c>
      <c r="J31" s="349">
        <v>10</v>
      </c>
      <c r="K31" s="215">
        <v>124</v>
      </c>
      <c r="L31" s="215"/>
      <c r="M31" s="215"/>
    </row>
    <row r="32" spans="1:13" ht="15">
      <c r="A32" s="215">
        <v>29</v>
      </c>
      <c r="B32" s="346" t="s">
        <v>197</v>
      </c>
      <c r="C32" s="347">
        <v>25</v>
      </c>
      <c r="D32" s="347"/>
      <c r="E32" s="347"/>
      <c r="F32" s="348">
        <v>2.8</v>
      </c>
      <c r="G32" s="348">
        <v>1.3</v>
      </c>
      <c r="H32" s="348">
        <v>4.3</v>
      </c>
      <c r="I32" s="349">
        <v>0.4</v>
      </c>
      <c r="J32" s="349">
        <v>10</v>
      </c>
      <c r="K32" s="378">
        <v>70</v>
      </c>
      <c r="L32" s="215"/>
      <c r="M32" s="335"/>
    </row>
    <row r="33" spans="1:13" ht="15">
      <c r="A33" s="365">
        <v>30</v>
      </c>
      <c r="B33" s="361" t="s">
        <v>394</v>
      </c>
      <c r="C33" s="362">
        <v>2.2</v>
      </c>
      <c r="D33" s="362"/>
      <c r="E33" s="362"/>
      <c r="F33" s="363">
        <v>45</v>
      </c>
      <c r="G33" s="363">
        <v>16</v>
      </c>
      <c r="H33" s="363">
        <v>40</v>
      </c>
      <c r="I33" s="364">
        <v>0.3</v>
      </c>
      <c r="J33" s="364">
        <v>10</v>
      </c>
      <c r="K33" s="365">
        <v>99</v>
      </c>
      <c r="L33" s="215"/>
      <c r="M33" s="215"/>
    </row>
    <row r="34" spans="1:13" ht="15">
      <c r="A34" s="215">
        <v>31</v>
      </c>
      <c r="B34" s="346" t="s">
        <v>238</v>
      </c>
      <c r="C34" s="347">
        <v>22</v>
      </c>
      <c r="D34" s="347"/>
      <c r="E34" s="347"/>
      <c r="F34" s="348">
        <v>3</v>
      </c>
      <c r="G34" s="348">
        <v>5</v>
      </c>
      <c r="H34" s="348">
        <v>25</v>
      </c>
      <c r="I34" s="349">
        <v>0.3</v>
      </c>
      <c r="J34" s="349">
        <v>10</v>
      </c>
      <c r="K34" s="215">
        <v>66</v>
      </c>
      <c r="L34" s="215"/>
      <c r="M34" s="215"/>
    </row>
    <row r="35" spans="1:13" ht="15">
      <c r="A35" s="365">
        <v>32</v>
      </c>
      <c r="B35" s="361" t="s">
        <v>395</v>
      </c>
      <c r="C35" s="362">
        <v>1.65</v>
      </c>
      <c r="D35" s="362"/>
      <c r="E35" s="362"/>
      <c r="F35" s="363">
        <v>17</v>
      </c>
      <c r="G35" s="363">
        <v>20</v>
      </c>
      <c r="H35" s="363">
        <v>20</v>
      </c>
      <c r="I35" s="364">
        <v>0.3</v>
      </c>
      <c r="J35" s="364">
        <v>10</v>
      </c>
      <c r="K35" s="365">
        <v>28.1</v>
      </c>
      <c r="L35" s="365"/>
      <c r="M35" s="215"/>
    </row>
    <row r="36" spans="1:13" ht="15">
      <c r="A36" s="215">
        <v>33</v>
      </c>
      <c r="B36" s="346" t="s">
        <v>239</v>
      </c>
      <c r="C36" s="347">
        <v>9</v>
      </c>
      <c r="D36" s="347"/>
      <c r="E36" s="347"/>
      <c r="F36" s="348">
        <v>7.5</v>
      </c>
      <c r="G36" s="348">
        <v>2</v>
      </c>
      <c r="H36" s="348">
        <v>6.8</v>
      </c>
      <c r="I36" s="349">
        <v>0.3</v>
      </c>
      <c r="J36" s="349">
        <v>10</v>
      </c>
      <c r="K36" s="215">
        <v>67.5</v>
      </c>
      <c r="L36" s="335"/>
      <c r="M36" s="335"/>
    </row>
    <row r="37" spans="1:13" ht="27">
      <c r="A37" s="215">
        <v>34</v>
      </c>
      <c r="B37" s="346" t="s">
        <v>323</v>
      </c>
      <c r="C37" s="347">
        <v>10</v>
      </c>
      <c r="D37" s="347"/>
      <c r="E37" s="347"/>
      <c r="F37" s="348">
        <v>7.5</v>
      </c>
      <c r="G37" s="348">
        <v>2.7</v>
      </c>
      <c r="H37" s="348">
        <v>7.5</v>
      </c>
      <c r="I37" s="349">
        <v>0.3</v>
      </c>
      <c r="J37" s="349">
        <v>0</v>
      </c>
      <c r="K37" s="215">
        <v>50</v>
      </c>
      <c r="L37" s="335"/>
      <c r="M37" s="335"/>
    </row>
    <row r="38" spans="1:13" ht="27">
      <c r="A38" s="215">
        <v>35</v>
      </c>
      <c r="B38" s="346" t="s">
        <v>240</v>
      </c>
      <c r="C38" s="347">
        <v>10</v>
      </c>
      <c r="D38" s="347"/>
      <c r="E38" s="347"/>
      <c r="F38" s="348">
        <v>7.5</v>
      </c>
      <c r="G38" s="348">
        <v>2.7</v>
      </c>
      <c r="H38" s="348">
        <v>7.5</v>
      </c>
      <c r="I38" s="349">
        <v>0.3</v>
      </c>
      <c r="J38" s="349">
        <v>10</v>
      </c>
      <c r="K38" s="215">
        <v>75</v>
      </c>
      <c r="L38" s="215"/>
      <c r="M38" s="215"/>
    </row>
    <row r="39" spans="1:13" s="342" customFormat="1" ht="15">
      <c r="A39" s="215">
        <v>36</v>
      </c>
      <c r="B39" s="346" t="s">
        <v>419</v>
      </c>
      <c r="C39" s="347">
        <v>2</v>
      </c>
      <c r="D39" s="347"/>
      <c r="E39" s="347"/>
      <c r="F39" s="348">
        <v>27</v>
      </c>
      <c r="G39" s="348">
        <v>9.8</v>
      </c>
      <c r="H39" s="348">
        <v>15.3</v>
      </c>
      <c r="I39" s="349">
        <v>0.3</v>
      </c>
      <c r="J39" s="349">
        <v>10</v>
      </c>
      <c r="K39" s="215">
        <v>54</v>
      </c>
      <c r="L39" s="341"/>
      <c r="M39" s="341"/>
    </row>
    <row r="40" spans="1:13" ht="15">
      <c r="A40" s="215">
        <v>37</v>
      </c>
      <c r="B40" s="346" t="s">
        <v>241</v>
      </c>
      <c r="C40" s="347">
        <v>13</v>
      </c>
      <c r="D40" s="347"/>
      <c r="E40" s="347"/>
      <c r="F40" s="348">
        <v>7.4</v>
      </c>
      <c r="G40" s="348">
        <v>2.1</v>
      </c>
      <c r="H40" s="348">
        <v>4.2</v>
      </c>
      <c r="I40" s="349">
        <v>0.3</v>
      </c>
      <c r="J40" s="349">
        <v>10</v>
      </c>
      <c r="K40" s="215">
        <v>96.2</v>
      </c>
      <c r="L40" s="215"/>
      <c r="M40" s="215"/>
    </row>
    <row r="41" spans="1:13" ht="15">
      <c r="A41" s="215">
        <v>38</v>
      </c>
      <c r="B41" s="346" t="s">
        <v>242</v>
      </c>
      <c r="C41" s="347">
        <v>3</v>
      </c>
      <c r="D41" s="347"/>
      <c r="E41" s="347"/>
      <c r="F41" s="348">
        <v>43</v>
      </c>
      <c r="G41" s="348">
        <v>10</v>
      </c>
      <c r="H41" s="348">
        <v>44</v>
      </c>
      <c r="I41" s="349">
        <v>0.3</v>
      </c>
      <c r="J41" s="349">
        <v>10</v>
      </c>
      <c r="K41" s="215">
        <v>129</v>
      </c>
      <c r="L41" s="215"/>
      <c r="M41" s="335"/>
    </row>
    <row r="42" spans="1:13" ht="15">
      <c r="A42" s="215">
        <v>39</v>
      </c>
      <c r="B42" s="346" t="s">
        <v>198</v>
      </c>
      <c r="C42" s="347">
        <v>8</v>
      </c>
      <c r="D42" s="347"/>
      <c r="E42" s="347"/>
      <c r="F42" s="348">
        <v>11.4</v>
      </c>
      <c r="G42" s="348">
        <v>7.5</v>
      </c>
      <c r="H42" s="348">
        <v>10</v>
      </c>
      <c r="I42" s="349">
        <v>0.3</v>
      </c>
      <c r="J42" s="349">
        <v>10</v>
      </c>
      <c r="K42" s="215">
        <v>91.2</v>
      </c>
      <c r="L42" s="215"/>
      <c r="M42" s="215"/>
    </row>
    <row r="43" spans="1:13" ht="15">
      <c r="A43" s="215">
        <v>40</v>
      </c>
      <c r="B43" s="346" t="s">
        <v>243</v>
      </c>
      <c r="C43" s="347">
        <v>30</v>
      </c>
      <c r="D43" s="347"/>
      <c r="E43" s="347"/>
      <c r="F43" s="348">
        <v>5.8</v>
      </c>
      <c r="G43" s="348">
        <v>1.1</v>
      </c>
      <c r="H43" s="348">
        <v>8.1</v>
      </c>
      <c r="I43" s="349">
        <v>0.3</v>
      </c>
      <c r="J43" s="349">
        <v>10</v>
      </c>
      <c r="K43" s="215">
        <v>174</v>
      </c>
      <c r="L43" s="335"/>
      <c r="M43" s="335"/>
    </row>
    <row r="44" spans="1:13" ht="15">
      <c r="A44" s="215">
        <v>41</v>
      </c>
      <c r="B44" s="346" t="s">
        <v>244</v>
      </c>
      <c r="C44" s="347">
        <v>37</v>
      </c>
      <c r="D44" s="347"/>
      <c r="E44" s="347"/>
      <c r="F44" s="348">
        <v>4.5</v>
      </c>
      <c r="G44" s="348">
        <v>2.3</v>
      </c>
      <c r="H44" s="348">
        <v>7.1</v>
      </c>
      <c r="I44" s="349">
        <v>0.3</v>
      </c>
      <c r="J44" s="349">
        <v>10</v>
      </c>
      <c r="K44" s="215">
        <v>166.5</v>
      </c>
      <c r="L44" s="215"/>
      <c r="M44" s="335"/>
    </row>
    <row r="45" spans="1:13" ht="27">
      <c r="A45" s="215">
        <v>42</v>
      </c>
      <c r="B45" s="346" t="s">
        <v>272</v>
      </c>
      <c r="C45" s="347">
        <v>43</v>
      </c>
      <c r="D45" s="347"/>
      <c r="E45" s="347"/>
      <c r="F45" s="348">
        <v>4.5</v>
      </c>
      <c r="G45" s="348">
        <v>2.3</v>
      </c>
      <c r="H45" s="348">
        <v>7.1</v>
      </c>
      <c r="I45" s="349">
        <v>0.3</v>
      </c>
      <c r="J45" s="349">
        <v>0</v>
      </c>
      <c r="K45" s="215">
        <v>129</v>
      </c>
      <c r="L45" s="215"/>
      <c r="M45" s="335"/>
    </row>
    <row r="46" spans="1:13" ht="15">
      <c r="A46" s="215">
        <v>43</v>
      </c>
      <c r="B46" s="346" t="s">
        <v>245</v>
      </c>
      <c r="C46" s="347">
        <v>4</v>
      </c>
      <c r="D46" s="347"/>
      <c r="E46" s="347"/>
      <c r="F46" s="348">
        <v>29.4</v>
      </c>
      <c r="G46" s="348">
        <v>10.4</v>
      </c>
      <c r="H46" s="348">
        <v>19</v>
      </c>
      <c r="I46" s="349">
        <v>0.3</v>
      </c>
      <c r="J46" s="349">
        <v>10</v>
      </c>
      <c r="K46" s="215">
        <v>117.6</v>
      </c>
      <c r="L46" s="215"/>
      <c r="M46" s="215"/>
    </row>
    <row r="47" spans="1:13" ht="15">
      <c r="A47" s="215">
        <v>44</v>
      </c>
      <c r="B47" s="346" t="s">
        <v>246</v>
      </c>
      <c r="C47" s="347">
        <v>5</v>
      </c>
      <c r="D47" s="347"/>
      <c r="E47" s="347"/>
      <c r="F47" s="348">
        <v>25.9</v>
      </c>
      <c r="G47" s="348">
        <v>10.1</v>
      </c>
      <c r="H47" s="348">
        <v>18.8</v>
      </c>
      <c r="I47" s="349">
        <v>0.3</v>
      </c>
      <c r="J47" s="349">
        <v>10</v>
      </c>
      <c r="K47" s="215">
        <v>129.5</v>
      </c>
      <c r="L47" s="215"/>
      <c r="M47" s="215"/>
    </row>
    <row r="48" spans="1:13" ht="15">
      <c r="A48" s="215">
        <v>45</v>
      </c>
      <c r="B48" s="346" t="s">
        <v>445</v>
      </c>
      <c r="C48" s="347">
        <v>3</v>
      </c>
      <c r="D48" s="347"/>
      <c r="E48" s="347"/>
      <c r="F48" s="348">
        <v>43.1</v>
      </c>
      <c r="G48" s="348">
        <v>19</v>
      </c>
      <c r="H48" s="348">
        <v>85.1</v>
      </c>
      <c r="I48" s="349">
        <v>0.3</v>
      </c>
      <c r="J48" s="349">
        <v>10</v>
      </c>
      <c r="K48" s="215">
        <v>129.3</v>
      </c>
      <c r="L48" s="215"/>
      <c r="M48" s="335"/>
    </row>
    <row r="49" spans="1:13" ht="15">
      <c r="A49" s="215">
        <v>46</v>
      </c>
      <c r="B49" s="346" t="s">
        <v>247</v>
      </c>
      <c r="C49" s="347">
        <v>25</v>
      </c>
      <c r="D49" s="347"/>
      <c r="E49" s="347"/>
      <c r="F49" s="348">
        <v>4.7</v>
      </c>
      <c r="G49" s="348">
        <v>3.2</v>
      </c>
      <c r="H49" s="348">
        <v>8.5</v>
      </c>
      <c r="I49" s="349">
        <v>0.3</v>
      </c>
      <c r="J49" s="349">
        <v>10</v>
      </c>
      <c r="K49" s="215">
        <v>117.5</v>
      </c>
      <c r="L49" s="335"/>
      <c r="M49" s="335"/>
    </row>
    <row r="50" spans="1:13" ht="15">
      <c r="A50" s="215">
        <v>47</v>
      </c>
      <c r="B50" s="346" t="s">
        <v>85</v>
      </c>
      <c r="C50" s="347">
        <v>35</v>
      </c>
      <c r="D50" s="347"/>
      <c r="E50" s="347"/>
      <c r="F50" s="348">
        <v>5.8</v>
      </c>
      <c r="G50" s="348">
        <v>2</v>
      </c>
      <c r="H50" s="348">
        <v>6</v>
      </c>
      <c r="I50" s="349">
        <v>0.4</v>
      </c>
      <c r="J50" s="349">
        <v>10</v>
      </c>
      <c r="K50" s="378">
        <v>203</v>
      </c>
      <c r="L50" s="335"/>
      <c r="M50" s="335"/>
    </row>
    <row r="51" spans="1:13" ht="15">
      <c r="A51" s="215">
        <v>48</v>
      </c>
      <c r="B51" s="346" t="s">
        <v>248</v>
      </c>
      <c r="C51" s="347">
        <v>27</v>
      </c>
      <c r="D51" s="347"/>
      <c r="E51" s="347"/>
      <c r="F51" s="348">
        <v>3.1</v>
      </c>
      <c r="G51" s="348">
        <v>0.9</v>
      </c>
      <c r="H51" s="348">
        <v>5</v>
      </c>
      <c r="I51" s="349">
        <v>0.3</v>
      </c>
      <c r="J51" s="349">
        <v>10</v>
      </c>
      <c r="K51" s="215">
        <v>83.7</v>
      </c>
      <c r="L51" s="215"/>
      <c r="M51" s="215"/>
    </row>
    <row r="52" spans="1:13" ht="27">
      <c r="A52" s="215">
        <v>49</v>
      </c>
      <c r="B52" s="346" t="s">
        <v>273</v>
      </c>
      <c r="C52" s="347">
        <v>40</v>
      </c>
      <c r="D52" s="347"/>
      <c r="E52" s="347"/>
      <c r="F52" s="348">
        <v>3.1</v>
      </c>
      <c r="G52" s="348">
        <v>0.9</v>
      </c>
      <c r="H52" s="348">
        <v>5</v>
      </c>
      <c r="I52" s="349">
        <v>0.3</v>
      </c>
      <c r="J52" s="349">
        <v>0</v>
      </c>
      <c r="K52" s="215">
        <v>82.7</v>
      </c>
      <c r="L52" s="335"/>
      <c r="M52" s="335"/>
    </row>
    <row r="53" spans="1:13" ht="27">
      <c r="A53" s="215">
        <v>50</v>
      </c>
      <c r="B53" s="346" t="s">
        <v>319</v>
      </c>
      <c r="C53" s="347">
        <v>10</v>
      </c>
      <c r="D53" s="347"/>
      <c r="E53" s="347"/>
      <c r="F53" s="348">
        <v>2.7</v>
      </c>
      <c r="G53" s="348">
        <v>0.8</v>
      </c>
      <c r="H53" s="348">
        <v>4.7</v>
      </c>
      <c r="I53" s="349">
        <v>0.3</v>
      </c>
      <c r="J53" s="349">
        <v>0</v>
      </c>
      <c r="K53" s="215">
        <v>27</v>
      </c>
      <c r="L53" s="215"/>
      <c r="M53" s="215"/>
    </row>
    <row r="54" spans="1:13" ht="15">
      <c r="A54" s="215">
        <v>51</v>
      </c>
      <c r="B54" s="346" t="s">
        <v>412</v>
      </c>
      <c r="C54" s="347">
        <v>1</v>
      </c>
      <c r="D54" s="347"/>
      <c r="E54" s="347"/>
      <c r="F54" s="348">
        <v>42.1</v>
      </c>
      <c r="G54" s="348">
        <v>9.5</v>
      </c>
      <c r="H54" s="348">
        <v>12.2</v>
      </c>
      <c r="I54" s="349">
        <v>0.3</v>
      </c>
      <c r="J54" s="349">
        <v>10</v>
      </c>
      <c r="K54" s="215">
        <v>42.1</v>
      </c>
      <c r="L54" s="215"/>
      <c r="M54" s="215"/>
    </row>
    <row r="55" spans="1:13" ht="15">
      <c r="A55" s="215">
        <v>52</v>
      </c>
      <c r="B55" s="346" t="s">
        <v>86</v>
      </c>
      <c r="C55" s="347">
        <v>30</v>
      </c>
      <c r="D55" s="347"/>
      <c r="E55" s="347"/>
      <c r="F55" s="348">
        <v>2.5</v>
      </c>
      <c r="G55" s="348">
        <v>1</v>
      </c>
      <c r="H55" s="348">
        <v>3.5</v>
      </c>
      <c r="I55" s="349">
        <v>0.4</v>
      </c>
      <c r="J55" s="349">
        <v>10</v>
      </c>
      <c r="K55" s="378">
        <v>75</v>
      </c>
      <c r="L55" s="335"/>
      <c r="M55" s="335"/>
    </row>
    <row r="56" spans="1:13" ht="15">
      <c r="A56" s="215">
        <v>53</v>
      </c>
      <c r="B56" s="346" t="s">
        <v>417</v>
      </c>
      <c r="C56" s="347">
        <v>15</v>
      </c>
      <c r="D56" s="347"/>
      <c r="E56" s="347"/>
      <c r="F56" s="348">
        <v>15.3</v>
      </c>
      <c r="G56" s="348">
        <v>6.9</v>
      </c>
      <c r="H56" s="348">
        <v>22.5</v>
      </c>
      <c r="I56" s="349">
        <v>0.3</v>
      </c>
      <c r="J56" s="349">
        <v>10</v>
      </c>
      <c r="K56" s="215">
        <v>229.5</v>
      </c>
      <c r="L56" s="215"/>
      <c r="M56" s="215"/>
    </row>
    <row r="57" spans="1:13" ht="15">
      <c r="A57" s="215">
        <v>54</v>
      </c>
      <c r="B57" s="346" t="s">
        <v>436</v>
      </c>
      <c r="C57" s="347">
        <v>2</v>
      </c>
      <c r="D57" s="347"/>
      <c r="E57" s="347"/>
      <c r="F57" s="348">
        <v>43</v>
      </c>
      <c r="G57" s="348">
        <v>10</v>
      </c>
      <c r="H57" s="348">
        <v>44</v>
      </c>
      <c r="I57" s="349">
        <v>0.3</v>
      </c>
      <c r="J57" s="349">
        <v>10</v>
      </c>
      <c r="K57" s="215">
        <v>86</v>
      </c>
      <c r="L57" s="215"/>
      <c r="M57" s="215"/>
    </row>
    <row r="58" spans="1:13" s="342" customFormat="1" ht="15">
      <c r="A58" s="215">
        <v>55</v>
      </c>
      <c r="B58" s="346" t="s">
        <v>420</v>
      </c>
      <c r="C58" s="347">
        <v>5</v>
      </c>
      <c r="D58" s="347"/>
      <c r="E58" s="347"/>
      <c r="F58" s="348">
        <v>23</v>
      </c>
      <c r="G58" s="348">
        <v>5</v>
      </c>
      <c r="H58" s="348">
        <v>13</v>
      </c>
      <c r="I58" s="349">
        <v>0.3</v>
      </c>
      <c r="J58" s="349">
        <v>10</v>
      </c>
      <c r="K58" s="215">
        <v>115</v>
      </c>
      <c r="L58" s="341"/>
      <c r="M58" s="341"/>
    </row>
    <row r="59" spans="1:13" ht="15">
      <c r="A59" s="215">
        <v>56</v>
      </c>
      <c r="B59" s="346" t="s">
        <v>249</v>
      </c>
      <c r="C59" s="347">
        <v>9</v>
      </c>
      <c r="D59" s="347"/>
      <c r="E59" s="347"/>
      <c r="F59" s="348">
        <v>22.7</v>
      </c>
      <c r="G59" s="348">
        <v>10</v>
      </c>
      <c r="H59" s="348">
        <v>22.3</v>
      </c>
      <c r="I59" s="349">
        <v>0.3</v>
      </c>
      <c r="J59" s="349">
        <v>10</v>
      </c>
      <c r="K59" s="215">
        <v>204.3</v>
      </c>
      <c r="L59" s="215"/>
      <c r="M59" s="215"/>
    </row>
    <row r="60" spans="1:13" ht="15">
      <c r="A60" s="215">
        <v>57</v>
      </c>
      <c r="B60" s="346" t="s">
        <v>250</v>
      </c>
      <c r="C60" s="347">
        <v>65</v>
      </c>
      <c r="D60" s="347"/>
      <c r="E60" s="347"/>
      <c r="F60" s="348">
        <v>3.9</v>
      </c>
      <c r="G60" s="348">
        <v>1.5</v>
      </c>
      <c r="H60" s="348">
        <v>3.3</v>
      </c>
      <c r="I60" s="349">
        <v>0.3</v>
      </c>
      <c r="J60" s="349">
        <v>10</v>
      </c>
      <c r="K60" s="215">
        <v>253.5</v>
      </c>
      <c r="L60" s="215"/>
      <c r="M60" s="215"/>
    </row>
    <row r="61" spans="1:13" ht="15">
      <c r="A61" s="215">
        <v>58</v>
      </c>
      <c r="B61" s="346" t="s">
        <v>199</v>
      </c>
      <c r="C61" s="347">
        <v>25</v>
      </c>
      <c r="D61" s="347"/>
      <c r="E61" s="347"/>
      <c r="F61" s="348">
        <v>2.8</v>
      </c>
      <c r="G61" s="348">
        <v>1.3</v>
      </c>
      <c r="H61" s="348">
        <v>9.4</v>
      </c>
      <c r="I61" s="349">
        <v>0.4</v>
      </c>
      <c r="J61" s="349">
        <v>10</v>
      </c>
      <c r="K61" s="378">
        <v>70</v>
      </c>
      <c r="L61" s="215"/>
      <c r="M61" s="335"/>
    </row>
    <row r="62" spans="1:13" ht="15">
      <c r="A62" s="365">
        <v>59</v>
      </c>
      <c r="B62" s="361" t="s">
        <v>437</v>
      </c>
      <c r="C62" s="362">
        <v>2.5</v>
      </c>
      <c r="D62" s="362"/>
      <c r="E62" s="362"/>
      <c r="F62" s="363">
        <v>4.5</v>
      </c>
      <c r="G62" s="363">
        <v>3.5</v>
      </c>
      <c r="H62" s="363">
        <v>7</v>
      </c>
      <c r="I62" s="364">
        <v>0.4</v>
      </c>
      <c r="J62" s="364">
        <v>10</v>
      </c>
      <c r="K62" s="379">
        <v>80</v>
      </c>
      <c r="L62" s="215"/>
      <c r="M62" s="335"/>
    </row>
    <row r="63" spans="1:13" ht="15">
      <c r="A63" s="215">
        <v>60</v>
      </c>
      <c r="B63" s="346" t="s">
        <v>251</v>
      </c>
      <c r="C63" s="347">
        <v>40</v>
      </c>
      <c r="D63" s="347"/>
      <c r="E63" s="347"/>
      <c r="F63" s="348">
        <v>5.2</v>
      </c>
      <c r="G63" s="348">
        <v>1.9</v>
      </c>
      <c r="H63" s="348">
        <v>6.2</v>
      </c>
      <c r="I63" s="349">
        <v>0.3</v>
      </c>
      <c r="J63" s="349">
        <v>10</v>
      </c>
      <c r="K63" s="215">
        <v>208</v>
      </c>
      <c r="L63" s="215"/>
      <c r="M63" s="215"/>
    </row>
    <row r="64" spans="1:13" ht="39.75">
      <c r="A64" s="215">
        <v>61</v>
      </c>
      <c r="B64" s="346" t="s">
        <v>274</v>
      </c>
      <c r="C64" s="347">
        <v>140</v>
      </c>
      <c r="D64" s="347"/>
      <c r="E64" s="347"/>
      <c r="F64" s="348">
        <v>5.2</v>
      </c>
      <c r="G64" s="348">
        <v>1.9</v>
      </c>
      <c r="H64" s="348">
        <v>6.2</v>
      </c>
      <c r="I64" s="349">
        <v>0.3</v>
      </c>
      <c r="J64" s="349">
        <v>0</v>
      </c>
      <c r="K64" s="215">
        <v>485.3</v>
      </c>
      <c r="L64" s="335"/>
      <c r="M64" s="335"/>
    </row>
    <row r="65" spans="1:13" ht="39.75">
      <c r="A65" s="215">
        <v>62</v>
      </c>
      <c r="B65" s="346" t="s">
        <v>275</v>
      </c>
      <c r="C65" s="347">
        <v>100</v>
      </c>
      <c r="D65" s="347"/>
      <c r="E65" s="347"/>
      <c r="F65" s="348">
        <v>5.2</v>
      </c>
      <c r="G65" s="348">
        <v>1.9</v>
      </c>
      <c r="H65" s="348">
        <v>6.2</v>
      </c>
      <c r="I65" s="349">
        <v>0.3</v>
      </c>
      <c r="J65" s="349">
        <v>0</v>
      </c>
      <c r="K65" s="215">
        <v>346.7</v>
      </c>
      <c r="L65" s="335"/>
      <c r="M65" s="335"/>
    </row>
    <row r="66" spans="1:13" ht="15">
      <c r="A66" s="215">
        <v>63</v>
      </c>
      <c r="B66" s="346" t="s">
        <v>87</v>
      </c>
      <c r="C66" s="347">
        <v>30</v>
      </c>
      <c r="D66" s="347"/>
      <c r="E66" s="347"/>
      <c r="F66" s="348">
        <v>2.9</v>
      </c>
      <c r="G66" s="348">
        <v>0.8</v>
      </c>
      <c r="H66" s="348">
        <v>3.1</v>
      </c>
      <c r="I66" s="349">
        <v>0.4</v>
      </c>
      <c r="J66" s="349">
        <v>10</v>
      </c>
      <c r="K66" s="378">
        <v>87</v>
      </c>
      <c r="L66" s="215"/>
      <c r="M66" s="215"/>
    </row>
    <row r="67" spans="1:13" s="359" customFormat="1" ht="30.75">
      <c r="A67" s="365">
        <v>64</v>
      </c>
      <c r="B67" s="361" t="s">
        <v>429</v>
      </c>
      <c r="C67" s="362">
        <v>20</v>
      </c>
      <c r="D67" s="362"/>
      <c r="E67" s="362"/>
      <c r="F67" s="363">
        <v>5</v>
      </c>
      <c r="G67" s="363">
        <v>2.5</v>
      </c>
      <c r="H67" s="363">
        <v>6.5</v>
      </c>
      <c r="I67" s="364">
        <v>0.4</v>
      </c>
      <c r="J67" s="364">
        <v>10</v>
      </c>
      <c r="K67" s="381" t="s">
        <v>448</v>
      </c>
      <c r="L67" s="358"/>
      <c r="M67" s="358"/>
    </row>
    <row r="68" spans="1:13" ht="15">
      <c r="A68" s="215">
        <v>65</v>
      </c>
      <c r="B68" s="346" t="s">
        <v>252</v>
      </c>
      <c r="C68" s="347">
        <v>50</v>
      </c>
      <c r="D68" s="347"/>
      <c r="E68" s="347"/>
      <c r="F68" s="348">
        <v>3.9</v>
      </c>
      <c r="G68" s="348">
        <v>1.7</v>
      </c>
      <c r="H68" s="348">
        <v>5.7</v>
      </c>
      <c r="I68" s="349">
        <v>0.3</v>
      </c>
      <c r="J68" s="349">
        <v>10</v>
      </c>
      <c r="K68" s="215">
        <v>195</v>
      </c>
      <c r="L68" s="215"/>
      <c r="M68" s="215"/>
    </row>
    <row r="69" spans="1:13" ht="27">
      <c r="A69" s="215">
        <v>66</v>
      </c>
      <c r="B69" s="346" t="s">
        <v>276</v>
      </c>
      <c r="C69" s="347">
        <v>40</v>
      </c>
      <c r="D69" s="347"/>
      <c r="E69" s="347"/>
      <c r="F69" s="348">
        <v>3.9</v>
      </c>
      <c r="G69" s="348">
        <v>1.7</v>
      </c>
      <c r="H69" s="348">
        <v>5.7</v>
      </c>
      <c r="I69" s="349">
        <v>0.3</v>
      </c>
      <c r="J69" s="349">
        <v>0</v>
      </c>
      <c r="K69" s="215">
        <v>156</v>
      </c>
      <c r="L69" s="335"/>
      <c r="M69" s="335"/>
    </row>
    <row r="70" spans="1:13" ht="15">
      <c r="A70" s="215">
        <v>67</v>
      </c>
      <c r="B70" s="346" t="s">
        <v>396</v>
      </c>
      <c r="C70" s="347">
        <v>4.375</v>
      </c>
      <c r="D70" s="347"/>
      <c r="E70" s="347"/>
      <c r="F70" s="348">
        <v>35</v>
      </c>
      <c r="G70" s="348">
        <v>25</v>
      </c>
      <c r="H70" s="348">
        <v>40</v>
      </c>
      <c r="I70" s="349">
        <v>0.3</v>
      </c>
      <c r="J70" s="349">
        <v>10</v>
      </c>
      <c r="K70" s="215">
        <v>153.1</v>
      </c>
      <c r="L70" s="215"/>
      <c r="M70" s="215"/>
    </row>
    <row r="71" spans="1:13" ht="15">
      <c r="A71" s="215">
        <v>68</v>
      </c>
      <c r="B71" s="346" t="s">
        <v>253</v>
      </c>
      <c r="C71" s="347">
        <v>22</v>
      </c>
      <c r="D71" s="347"/>
      <c r="E71" s="347"/>
      <c r="F71" s="348">
        <v>6.4</v>
      </c>
      <c r="G71" s="348">
        <v>1.4</v>
      </c>
      <c r="H71" s="348">
        <v>5.3</v>
      </c>
      <c r="I71" s="349">
        <v>0.4</v>
      </c>
      <c r="J71" s="349">
        <v>10</v>
      </c>
      <c r="K71" s="378">
        <v>140.8</v>
      </c>
      <c r="L71" s="215"/>
      <c r="M71" s="215"/>
    </row>
    <row r="72" spans="1:13" ht="15">
      <c r="A72" s="215">
        <v>69</v>
      </c>
      <c r="B72" s="346" t="s">
        <v>88</v>
      </c>
      <c r="C72" s="347">
        <v>3.5</v>
      </c>
      <c r="D72" s="347"/>
      <c r="E72" s="347"/>
      <c r="F72" s="348">
        <v>31</v>
      </c>
      <c r="G72" s="348">
        <v>13.5</v>
      </c>
      <c r="H72" s="348">
        <v>29</v>
      </c>
      <c r="I72" s="349">
        <v>0.4</v>
      </c>
      <c r="J72" s="349">
        <v>10</v>
      </c>
      <c r="K72" s="378">
        <v>108.5</v>
      </c>
      <c r="L72" s="215"/>
      <c r="M72" s="215"/>
    </row>
    <row r="73" spans="1:13" ht="15">
      <c r="A73" s="215">
        <v>70</v>
      </c>
      <c r="B73" s="346" t="s">
        <v>200</v>
      </c>
      <c r="C73" s="347">
        <v>4</v>
      </c>
      <c r="D73" s="347"/>
      <c r="E73" s="347"/>
      <c r="F73" s="348">
        <v>32</v>
      </c>
      <c r="G73" s="348">
        <v>10</v>
      </c>
      <c r="H73" s="348">
        <v>13</v>
      </c>
      <c r="I73" s="349">
        <v>0.4</v>
      </c>
      <c r="J73" s="349">
        <v>10</v>
      </c>
      <c r="K73" s="378">
        <v>128</v>
      </c>
      <c r="L73" s="215"/>
      <c r="M73" s="215"/>
    </row>
    <row r="74" spans="1:13" ht="15">
      <c r="A74" s="215">
        <v>71</v>
      </c>
      <c r="B74" s="346" t="s">
        <v>89</v>
      </c>
      <c r="C74" s="347">
        <v>4</v>
      </c>
      <c r="D74" s="347"/>
      <c r="E74" s="347"/>
      <c r="F74" s="348">
        <v>24.8</v>
      </c>
      <c r="G74" s="348">
        <v>4.8</v>
      </c>
      <c r="H74" s="348">
        <v>20</v>
      </c>
      <c r="I74" s="349">
        <v>0.4</v>
      </c>
      <c r="J74" s="349">
        <v>10</v>
      </c>
      <c r="K74" s="378">
        <v>99.2</v>
      </c>
      <c r="L74" s="215"/>
      <c r="M74" s="215"/>
    </row>
    <row r="75" spans="1:13" ht="15">
      <c r="A75" s="215">
        <v>72</v>
      </c>
      <c r="B75" s="346" t="s">
        <v>254</v>
      </c>
      <c r="C75" s="347">
        <v>4</v>
      </c>
      <c r="D75" s="347"/>
      <c r="E75" s="347"/>
      <c r="F75" s="348">
        <v>22.4</v>
      </c>
      <c r="G75" s="348">
        <v>9.8</v>
      </c>
      <c r="H75" s="348">
        <v>18.9</v>
      </c>
      <c r="I75" s="349">
        <v>0.3</v>
      </c>
      <c r="J75" s="349">
        <v>10</v>
      </c>
      <c r="K75" s="215">
        <v>89.6</v>
      </c>
      <c r="L75" s="215"/>
      <c r="M75" s="215"/>
    </row>
    <row r="76" spans="1:13" ht="15">
      <c r="A76" s="215">
        <v>73</v>
      </c>
      <c r="B76" s="346" t="s">
        <v>255</v>
      </c>
      <c r="C76" s="347">
        <v>42</v>
      </c>
      <c r="D76" s="347"/>
      <c r="E76" s="347"/>
      <c r="F76" s="348">
        <v>4.2</v>
      </c>
      <c r="G76" s="348">
        <v>1.6</v>
      </c>
      <c r="H76" s="348">
        <v>7</v>
      </c>
      <c r="I76" s="349">
        <v>0.3</v>
      </c>
      <c r="J76" s="349">
        <v>10</v>
      </c>
      <c r="K76" s="215">
        <v>146.4</v>
      </c>
      <c r="L76" s="215"/>
      <c r="M76" s="215"/>
    </row>
    <row r="77" spans="1:13" ht="15">
      <c r="A77" s="215">
        <v>74</v>
      </c>
      <c r="B77" s="346" t="s">
        <v>256</v>
      </c>
      <c r="C77" s="347">
        <v>30</v>
      </c>
      <c r="D77" s="347"/>
      <c r="E77" s="347"/>
      <c r="F77" s="348">
        <v>3.8</v>
      </c>
      <c r="G77" s="348">
        <v>1.4</v>
      </c>
      <c r="H77" s="348">
        <v>5</v>
      </c>
      <c r="I77" s="349">
        <v>0.3</v>
      </c>
      <c r="J77" s="349">
        <v>10</v>
      </c>
      <c r="K77" s="215">
        <v>114</v>
      </c>
      <c r="L77" s="215"/>
      <c r="M77" s="215"/>
    </row>
    <row r="78" spans="1:13" ht="39.75">
      <c r="A78" s="215">
        <v>75</v>
      </c>
      <c r="B78" s="346" t="s">
        <v>277</v>
      </c>
      <c r="C78" s="347">
        <v>100</v>
      </c>
      <c r="D78" s="347"/>
      <c r="E78" s="347"/>
      <c r="F78" s="348">
        <v>3.8</v>
      </c>
      <c r="G78" s="348">
        <v>1</v>
      </c>
      <c r="H78" s="348">
        <v>4.6</v>
      </c>
      <c r="I78" s="349">
        <v>0.3</v>
      </c>
      <c r="J78" s="349">
        <v>0</v>
      </c>
      <c r="K78" s="215">
        <v>253.3</v>
      </c>
      <c r="L78" s="335"/>
      <c r="M78" s="335"/>
    </row>
    <row r="79" spans="1:13" ht="39.75">
      <c r="A79" s="215">
        <v>76</v>
      </c>
      <c r="B79" s="346" t="s">
        <v>278</v>
      </c>
      <c r="C79" s="347">
        <v>140</v>
      </c>
      <c r="D79" s="347"/>
      <c r="E79" s="347"/>
      <c r="F79" s="348">
        <v>3.8</v>
      </c>
      <c r="G79" s="348">
        <v>1</v>
      </c>
      <c r="H79" s="348">
        <v>4.6</v>
      </c>
      <c r="I79" s="349">
        <v>0.3</v>
      </c>
      <c r="J79" s="349">
        <v>0</v>
      </c>
      <c r="K79" s="215">
        <v>354.7</v>
      </c>
      <c r="L79" s="335"/>
      <c r="M79" s="335"/>
    </row>
    <row r="80" spans="1:13" ht="15">
      <c r="A80" s="215">
        <v>77</v>
      </c>
      <c r="B80" s="350" t="s">
        <v>90</v>
      </c>
      <c r="C80" s="351">
        <v>28</v>
      </c>
      <c r="D80" s="347"/>
      <c r="E80" s="347"/>
      <c r="F80" s="348">
        <v>3.3</v>
      </c>
      <c r="G80" s="348">
        <v>0.8</v>
      </c>
      <c r="H80" s="348">
        <v>3.3</v>
      </c>
      <c r="I80" s="349">
        <v>0.4</v>
      </c>
      <c r="J80" s="349">
        <v>10</v>
      </c>
      <c r="K80" s="378">
        <v>92.4</v>
      </c>
      <c r="L80" s="215"/>
      <c r="M80" s="215"/>
    </row>
    <row r="81" spans="1:13" ht="15">
      <c r="A81" s="215">
        <v>78</v>
      </c>
      <c r="B81" s="352" t="s">
        <v>91</v>
      </c>
      <c r="C81" s="351">
        <v>27</v>
      </c>
      <c r="D81" s="351"/>
      <c r="E81" s="351"/>
      <c r="F81" s="348">
        <v>5.8</v>
      </c>
      <c r="G81" s="348">
        <v>1.7</v>
      </c>
      <c r="H81" s="348">
        <v>5.8</v>
      </c>
      <c r="I81" s="349">
        <v>0.4</v>
      </c>
      <c r="J81" s="349">
        <v>10</v>
      </c>
      <c r="K81" s="378">
        <v>156.6</v>
      </c>
      <c r="L81" s="215"/>
      <c r="M81" s="215"/>
    </row>
    <row r="82" spans="1:13" ht="15">
      <c r="A82" s="365">
        <v>79</v>
      </c>
      <c r="B82" s="366" t="s">
        <v>438</v>
      </c>
      <c r="C82" s="367">
        <v>1.5</v>
      </c>
      <c r="D82" s="367"/>
      <c r="E82" s="367"/>
      <c r="F82" s="368">
        <v>46.7</v>
      </c>
      <c r="G82" s="368">
        <v>46.7</v>
      </c>
      <c r="H82" s="368">
        <v>46.7</v>
      </c>
      <c r="I82" s="364">
        <v>0.4</v>
      </c>
      <c r="J82" s="364">
        <v>10</v>
      </c>
      <c r="K82" s="379">
        <v>70</v>
      </c>
      <c r="L82" s="215"/>
      <c r="M82" s="215"/>
    </row>
    <row r="83" spans="1:13" ht="26.25">
      <c r="A83" s="215">
        <v>80</v>
      </c>
      <c r="B83" s="352" t="s">
        <v>257</v>
      </c>
      <c r="C83" s="351">
        <v>5</v>
      </c>
      <c r="D83" s="351"/>
      <c r="E83" s="351"/>
      <c r="F83" s="348">
        <v>7.3</v>
      </c>
      <c r="G83" s="348">
        <v>2.7</v>
      </c>
      <c r="H83" s="348">
        <v>4.4</v>
      </c>
      <c r="I83" s="349">
        <v>0.3</v>
      </c>
      <c r="J83" s="349">
        <v>10</v>
      </c>
      <c r="K83" s="215">
        <v>36.5</v>
      </c>
      <c r="L83" s="215"/>
      <c r="M83" s="215"/>
    </row>
    <row r="84" spans="1:13" ht="26.25">
      <c r="A84" s="215">
        <v>81</v>
      </c>
      <c r="B84" s="352" t="s">
        <v>279</v>
      </c>
      <c r="C84" s="351">
        <v>80</v>
      </c>
      <c r="D84" s="351"/>
      <c r="E84" s="351"/>
      <c r="F84" s="348">
        <v>2.6</v>
      </c>
      <c r="G84" s="348">
        <v>1</v>
      </c>
      <c r="H84" s="348">
        <v>4</v>
      </c>
      <c r="I84" s="349">
        <v>0.3</v>
      </c>
      <c r="J84" s="349">
        <v>0</v>
      </c>
      <c r="K84" s="215">
        <v>138.7</v>
      </c>
      <c r="L84" s="335"/>
      <c r="M84" s="335"/>
    </row>
    <row r="85" spans="1:13" ht="26.25">
      <c r="A85" s="215">
        <v>82</v>
      </c>
      <c r="B85" s="352" t="s">
        <v>258</v>
      </c>
      <c r="C85" s="347">
        <v>70</v>
      </c>
      <c r="D85" s="347"/>
      <c r="E85" s="347"/>
      <c r="F85" s="348">
        <v>2.6</v>
      </c>
      <c r="G85" s="348">
        <v>1.3</v>
      </c>
      <c r="H85" s="348">
        <v>3.7</v>
      </c>
      <c r="I85" s="349">
        <v>0.3</v>
      </c>
      <c r="J85" s="349">
        <v>10</v>
      </c>
      <c r="K85" s="215">
        <v>182</v>
      </c>
      <c r="L85" s="215"/>
      <c r="M85" s="215"/>
    </row>
    <row r="86" spans="1:13" ht="26.25">
      <c r="A86" s="215">
        <v>83</v>
      </c>
      <c r="B86" s="352" t="s">
        <v>280</v>
      </c>
      <c r="C86" s="347">
        <v>100</v>
      </c>
      <c r="D86" s="347"/>
      <c r="E86" s="347"/>
      <c r="F86" s="348">
        <v>2.6</v>
      </c>
      <c r="G86" s="348">
        <v>1</v>
      </c>
      <c r="H86" s="348">
        <v>4</v>
      </c>
      <c r="I86" s="349">
        <v>0.3</v>
      </c>
      <c r="J86" s="349">
        <v>0</v>
      </c>
      <c r="K86" s="215">
        <v>173.3</v>
      </c>
      <c r="L86" s="335"/>
      <c r="M86" s="335"/>
    </row>
    <row r="87" spans="1:13" ht="26.25">
      <c r="A87" s="215">
        <v>84</v>
      </c>
      <c r="B87" s="352" t="s">
        <v>281</v>
      </c>
      <c r="C87" s="347">
        <v>130</v>
      </c>
      <c r="D87" s="347"/>
      <c r="E87" s="347"/>
      <c r="F87" s="348">
        <v>2.6</v>
      </c>
      <c r="G87" s="348">
        <v>1</v>
      </c>
      <c r="H87" s="348">
        <v>4</v>
      </c>
      <c r="I87" s="349">
        <v>0.3</v>
      </c>
      <c r="J87" s="349">
        <v>0</v>
      </c>
      <c r="K87" s="215">
        <v>225.3</v>
      </c>
      <c r="L87" s="335"/>
      <c r="M87" s="335"/>
    </row>
    <row r="88" spans="1:13" ht="26.25">
      <c r="A88" s="215">
        <v>85</v>
      </c>
      <c r="B88" s="352" t="s">
        <v>282</v>
      </c>
      <c r="C88" s="351">
        <v>140</v>
      </c>
      <c r="D88" s="351"/>
      <c r="E88" s="351"/>
      <c r="F88" s="348">
        <v>2.6</v>
      </c>
      <c r="G88" s="348">
        <v>1</v>
      </c>
      <c r="H88" s="348">
        <v>4</v>
      </c>
      <c r="I88" s="349">
        <v>0.3</v>
      </c>
      <c r="J88" s="349">
        <v>0</v>
      </c>
      <c r="K88" s="215">
        <v>242.7</v>
      </c>
      <c r="L88" s="335"/>
      <c r="M88" s="335"/>
    </row>
    <row r="89" spans="1:13" ht="15">
      <c r="A89" s="215">
        <v>86</v>
      </c>
      <c r="B89" s="352" t="s">
        <v>414</v>
      </c>
      <c r="C89" s="351">
        <v>20</v>
      </c>
      <c r="D89" s="351"/>
      <c r="E89" s="351"/>
      <c r="F89" s="348">
        <v>2.4</v>
      </c>
      <c r="G89" s="348">
        <v>1.4</v>
      </c>
      <c r="H89" s="348">
        <v>4.5</v>
      </c>
      <c r="I89" s="349">
        <v>0.3</v>
      </c>
      <c r="J89" s="349">
        <v>10</v>
      </c>
      <c r="K89" s="215">
        <v>48</v>
      </c>
      <c r="L89" s="215"/>
      <c r="M89" s="215"/>
    </row>
    <row r="90" spans="1:13" ht="15">
      <c r="A90" s="215">
        <v>87</v>
      </c>
      <c r="B90" s="352" t="s">
        <v>413</v>
      </c>
      <c r="C90" s="351">
        <v>20</v>
      </c>
      <c r="D90" s="351"/>
      <c r="E90" s="351"/>
      <c r="F90" s="348">
        <v>4.6</v>
      </c>
      <c r="G90" s="348">
        <v>3</v>
      </c>
      <c r="H90" s="348">
        <v>4.5</v>
      </c>
      <c r="I90" s="349">
        <v>0.3</v>
      </c>
      <c r="J90" s="349">
        <v>10</v>
      </c>
      <c r="K90" s="215">
        <v>92</v>
      </c>
      <c r="L90" s="215"/>
      <c r="M90" s="215"/>
    </row>
    <row r="91" spans="1:13" ht="15">
      <c r="A91" s="215">
        <v>88</v>
      </c>
      <c r="B91" s="352" t="s">
        <v>411</v>
      </c>
      <c r="C91" s="351">
        <v>30</v>
      </c>
      <c r="D91" s="351"/>
      <c r="E91" s="351"/>
      <c r="F91" s="353">
        <v>4.6</v>
      </c>
      <c r="G91" s="353">
        <v>1.9</v>
      </c>
      <c r="H91" s="354">
        <v>3.6</v>
      </c>
      <c r="I91" s="349">
        <v>0.3</v>
      </c>
      <c r="J91" s="349">
        <v>10</v>
      </c>
      <c r="K91" s="215">
        <v>138</v>
      </c>
      <c r="L91" s="335"/>
      <c r="M91" s="335"/>
    </row>
    <row r="92" spans="1:13" ht="15">
      <c r="A92" s="365">
        <v>89</v>
      </c>
      <c r="B92" s="366" t="s">
        <v>397</v>
      </c>
      <c r="C92" s="367">
        <v>3.25</v>
      </c>
      <c r="D92" s="367"/>
      <c r="E92" s="367"/>
      <c r="F92" s="363">
        <v>23</v>
      </c>
      <c r="G92" s="363">
        <v>18</v>
      </c>
      <c r="H92" s="363">
        <v>22</v>
      </c>
      <c r="I92" s="364">
        <v>0.3</v>
      </c>
      <c r="J92" s="364">
        <v>10</v>
      </c>
      <c r="K92" s="365">
        <v>74.8</v>
      </c>
      <c r="L92" s="215"/>
      <c r="M92" s="215"/>
    </row>
    <row r="93" spans="1:13" ht="15">
      <c r="A93" s="365">
        <v>90</v>
      </c>
      <c r="B93" s="366" t="s">
        <v>439</v>
      </c>
      <c r="C93" s="367">
        <v>12.5</v>
      </c>
      <c r="D93" s="367"/>
      <c r="E93" s="367"/>
      <c r="F93" s="363">
        <v>15.6</v>
      </c>
      <c r="G93" s="363">
        <v>1.9</v>
      </c>
      <c r="H93" s="363">
        <v>14.1</v>
      </c>
      <c r="I93" s="364">
        <v>0.3</v>
      </c>
      <c r="J93" s="364">
        <v>10</v>
      </c>
      <c r="K93" s="365">
        <v>195</v>
      </c>
      <c r="L93" s="215"/>
      <c r="M93" s="215"/>
    </row>
    <row r="94" spans="1:13" ht="15">
      <c r="A94" s="215">
        <v>91</v>
      </c>
      <c r="B94" s="352" t="s">
        <v>320</v>
      </c>
      <c r="C94" s="351">
        <v>6</v>
      </c>
      <c r="D94" s="351"/>
      <c r="E94" s="351"/>
      <c r="F94" s="348">
        <v>5.4</v>
      </c>
      <c r="G94" s="348">
        <v>1.5</v>
      </c>
      <c r="H94" s="348">
        <v>6</v>
      </c>
      <c r="I94" s="349">
        <v>0.3</v>
      </c>
      <c r="J94" s="349">
        <v>0</v>
      </c>
      <c r="K94" s="215">
        <v>32.4</v>
      </c>
      <c r="L94" s="215"/>
      <c r="M94" s="215"/>
    </row>
    <row r="95" spans="1:13" ht="15">
      <c r="A95" s="365">
        <v>92</v>
      </c>
      <c r="B95" s="369" t="s">
        <v>398</v>
      </c>
      <c r="C95" s="367">
        <v>2.375</v>
      </c>
      <c r="D95" s="367"/>
      <c r="E95" s="367"/>
      <c r="F95" s="363">
        <v>23</v>
      </c>
      <c r="G95" s="363">
        <v>18</v>
      </c>
      <c r="H95" s="363">
        <v>24</v>
      </c>
      <c r="I95" s="364">
        <v>0.3</v>
      </c>
      <c r="J95" s="364">
        <v>10</v>
      </c>
      <c r="K95" s="365">
        <v>54.6</v>
      </c>
      <c r="L95" s="215"/>
      <c r="M95" s="215"/>
    </row>
    <row r="96" spans="1:13" ht="15">
      <c r="A96" s="215">
        <v>93</v>
      </c>
      <c r="B96" s="355" t="s">
        <v>416</v>
      </c>
      <c r="C96" s="351">
        <v>50</v>
      </c>
      <c r="D96" s="351"/>
      <c r="E96" s="351"/>
      <c r="F96" s="348">
        <v>5.4</v>
      </c>
      <c r="G96" s="348">
        <v>2</v>
      </c>
      <c r="H96" s="348">
        <v>7.5</v>
      </c>
      <c r="I96" s="349">
        <v>0.3</v>
      </c>
      <c r="J96" s="349">
        <v>10</v>
      </c>
      <c r="K96" s="215">
        <v>270</v>
      </c>
      <c r="L96" s="335"/>
      <c r="M96" s="335"/>
    </row>
    <row r="97" spans="1:13" ht="15">
      <c r="A97" s="215">
        <v>94</v>
      </c>
      <c r="B97" s="355" t="s">
        <v>410</v>
      </c>
      <c r="C97" s="351">
        <v>3.5</v>
      </c>
      <c r="D97" s="351"/>
      <c r="E97" s="351"/>
      <c r="F97" s="348">
        <v>63</v>
      </c>
      <c r="G97" s="348">
        <v>17.6</v>
      </c>
      <c r="H97" s="348">
        <v>30.5</v>
      </c>
      <c r="I97" s="349">
        <v>0.3</v>
      </c>
      <c r="J97" s="349">
        <v>10</v>
      </c>
      <c r="K97" s="215">
        <v>220.5</v>
      </c>
      <c r="L97" s="215"/>
      <c r="M97" s="335"/>
    </row>
    <row r="98" spans="1:13" s="342" customFormat="1" ht="15">
      <c r="A98" s="215">
        <v>95</v>
      </c>
      <c r="B98" s="356" t="s">
        <v>422</v>
      </c>
      <c r="C98" s="351">
        <v>40</v>
      </c>
      <c r="D98" s="351"/>
      <c r="E98" s="351"/>
      <c r="F98" s="348">
        <v>3</v>
      </c>
      <c r="G98" s="348">
        <v>1</v>
      </c>
      <c r="H98" s="348">
        <v>3.5</v>
      </c>
      <c r="I98" s="349">
        <v>0.3</v>
      </c>
      <c r="J98" s="349">
        <v>10</v>
      </c>
      <c r="K98" s="215">
        <v>120</v>
      </c>
      <c r="L98" s="341"/>
      <c r="M98" s="341"/>
    </row>
    <row r="99" spans="1:13" s="342" customFormat="1" ht="15">
      <c r="A99" s="215">
        <v>96</v>
      </c>
      <c r="B99" s="356" t="s">
        <v>421</v>
      </c>
      <c r="C99" s="351">
        <v>6</v>
      </c>
      <c r="D99" s="351"/>
      <c r="E99" s="351"/>
      <c r="F99" s="348">
        <v>15.9</v>
      </c>
      <c r="G99" s="348">
        <v>7.3</v>
      </c>
      <c r="H99" s="348">
        <v>4.3</v>
      </c>
      <c r="I99" s="349">
        <v>0.3</v>
      </c>
      <c r="J99" s="349">
        <v>10</v>
      </c>
      <c r="K99" s="215">
        <v>95.4</v>
      </c>
      <c r="L99" s="341"/>
      <c r="M99" s="341"/>
    </row>
    <row r="100" spans="1:13" ht="26.25">
      <c r="A100" s="215">
        <v>97</v>
      </c>
      <c r="B100" s="352" t="s">
        <v>321</v>
      </c>
      <c r="C100" s="351">
        <v>10</v>
      </c>
      <c r="D100" s="351"/>
      <c r="E100" s="351"/>
      <c r="F100" s="348">
        <v>3.4</v>
      </c>
      <c r="G100" s="348">
        <v>1.3</v>
      </c>
      <c r="H100" s="348">
        <v>7.1</v>
      </c>
      <c r="I100" s="349">
        <v>0.3</v>
      </c>
      <c r="J100" s="349">
        <v>0</v>
      </c>
      <c r="K100" s="215">
        <v>34</v>
      </c>
      <c r="L100" s="215"/>
      <c r="M100" s="215"/>
    </row>
    <row r="101" spans="1:13" ht="26.25">
      <c r="A101" s="215">
        <v>98</v>
      </c>
      <c r="B101" s="352" t="s">
        <v>259</v>
      </c>
      <c r="C101" s="351">
        <v>15</v>
      </c>
      <c r="D101" s="351"/>
      <c r="E101" s="351"/>
      <c r="F101" s="348">
        <v>5.9</v>
      </c>
      <c r="G101" s="348">
        <v>1.7</v>
      </c>
      <c r="H101" s="348">
        <v>6.9</v>
      </c>
      <c r="I101" s="349">
        <v>0.3</v>
      </c>
      <c r="J101" s="349">
        <v>10</v>
      </c>
      <c r="K101" s="215">
        <v>88.5</v>
      </c>
      <c r="L101" s="335"/>
      <c r="M101" s="335"/>
    </row>
    <row r="102" spans="1:13" s="342" customFormat="1" ht="15">
      <c r="A102" s="215">
        <v>99</v>
      </c>
      <c r="B102" s="352" t="s">
        <v>423</v>
      </c>
      <c r="C102" s="351">
        <v>5</v>
      </c>
      <c r="D102" s="351"/>
      <c r="E102" s="351"/>
      <c r="F102" s="348">
        <v>20</v>
      </c>
      <c r="G102" s="348">
        <v>4</v>
      </c>
      <c r="H102" s="348">
        <v>12</v>
      </c>
      <c r="I102" s="349">
        <v>0.3</v>
      </c>
      <c r="J102" s="349">
        <v>10</v>
      </c>
      <c r="K102" s="215">
        <v>100</v>
      </c>
      <c r="L102" s="341"/>
      <c r="M102" s="341"/>
    </row>
    <row r="103" spans="1:13" ht="15">
      <c r="A103" s="215">
        <v>100</v>
      </c>
      <c r="B103" s="352" t="s">
        <v>92</v>
      </c>
      <c r="C103" s="351">
        <v>20</v>
      </c>
      <c r="D103" s="351"/>
      <c r="E103" s="351"/>
      <c r="F103" s="348">
        <v>4.9</v>
      </c>
      <c r="G103" s="348">
        <v>1</v>
      </c>
      <c r="H103" s="348">
        <v>4.9</v>
      </c>
      <c r="I103" s="349">
        <v>0.4</v>
      </c>
      <c r="J103" s="349">
        <v>10</v>
      </c>
      <c r="K103" s="378">
        <v>98</v>
      </c>
      <c r="L103" s="215"/>
      <c r="M103" s="215"/>
    </row>
    <row r="104" spans="1:13" ht="15">
      <c r="A104" s="215">
        <v>101</v>
      </c>
      <c r="B104" s="352" t="s">
        <v>260</v>
      </c>
      <c r="C104" s="351">
        <v>4</v>
      </c>
      <c r="D104" s="351"/>
      <c r="E104" s="351"/>
      <c r="F104" s="348">
        <v>26.2</v>
      </c>
      <c r="G104" s="348">
        <v>10.4</v>
      </c>
      <c r="H104" s="348">
        <v>40.9</v>
      </c>
      <c r="I104" s="349">
        <v>0.3</v>
      </c>
      <c r="J104" s="349">
        <v>10</v>
      </c>
      <c r="K104" s="215">
        <v>104.8</v>
      </c>
      <c r="L104" s="215"/>
      <c r="M104" s="215"/>
    </row>
    <row r="105" spans="1:13" ht="15">
      <c r="A105" s="215">
        <v>102</v>
      </c>
      <c r="B105" s="352" t="s">
        <v>261</v>
      </c>
      <c r="C105" s="351">
        <v>6</v>
      </c>
      <c r="D105" s="351"/>
      <c r="E105" s="351"/>
      <c r="F105" s="348">
        <v>37.1</v>
      </c>
      <c r="G105" s="348">
        <v>6.2</v>
      </c>
      <c r="H105" s="348">
        <v>51.1</v>
      </c>
      <c r="I105" s="349">
        <v>0.3</v>
      </c>
      <c r="J105" s="349">
        <v>10</v>
      </c>
      <c r="K105" s="215">
        <v>222.6</v>
      </c>
      <c r="L105" s="215"/>
      <c r="M105" s="215"/>
    </row>
    <row r="106" spans="1:13" ht="15">
      <c r="A106" s="365">
        <v>103</v>
      </c>
      <c r="B106" s="366" t="s">
        <v>444</v>
      </c>
      <c r="C106" s="367">
        <v>2.1</v>
      </c>
      <c r="D106" s="367"/>
      <c r="E106" s="367"/>
      <c r="F106" s="363">
        <v>22</v>
      </c>
      <c r="G106" s="363">
        <v>22</v>
      </c>
      <c r="H106" s="363">
        <v>22</v>
      </c>
      <c r="I106" s="364">
        <v>0.3</v>
      </c>
      <c r="J106" s="364">
        <v>10</v>
      </c>
      <c r="K106" s="365">
        <v>46.2</v>
      </c>
      <c r="L106" s="215"/>
      <c r="M106" s="215"/>
    </row>
    <row r="107" spans="1:13" s="342" customFormat="1" ht="26.25">
      <c r="A107" s="215">
        <v>104</v>
      </c>
      <c r="B107" s="352" t="s">
        <v>424</v>
      </c>
      <c r="C107" s="351">
        <v>6</v>
      </c>
      <c r="D107" s="351"/>
      <c r="E107" s="351"/>
      <c r="F107" s="348">
        <v>17.9</v>
      </c>
      <c r="G107" s="348">
        <v>7.5</v>
      </c>
      <c r="H107" s="348">
        <v>27</v>
      </c>
      <c r="I107" s="349">
        <v>0.3</v>
      </c>
      <c r="J107" s="349">
        <v>10</v>
      </c>
      <c r="K107" s="215">
        <v>107.4</v>
      </c>
      <c r="L107" s="341"/>
      <c r="M107" s="341"/>
    </row>
    <row r="108" spans="1:13" s="342" customFormat="1" ht="26.25">
      <c r="A108" s="215">
        <v>105</v>
      </c>
      <c r="B108" s="352" t="s">
        <v>425</v>
      </c>
      <c r="C108" s="351">
        <v>6</v>
      </c>
      <c r="D108" s="351"/>
      <c r="E108" s="351"/>
      <c r="F108" s="348">
        <v>20.7</v>
      </c>
      <c r="G108" s="348">
        <v>6</v>
      </c>
      <c r="H108" s="348">
        <v>24.5</v>
      </c>
      <c r="I108" s="349">
        <v>0.3</v>
      </c>
      <c r="J108" s="349">
        <v>10</v>
      </c>
      <c r="K108" s="215">
        <v>124.2</v>
      </c>
      <c r="L108" s="341"/>
      <c r="M108" s="341"/>
    </row>
    <row r="109" spans="1:13" s="342" customFormat="1" ht="15">
      <c r="A109" s="215">
        <v>106</v>
      </c>
      <c r="B109" s="352" t="s">
        <v>426</v>
      </c>
      <c r="C109" s="351">
        <v>6</v>
      </c>
      <c r="D109" s="351"/>
      <c r="E109" s="351"/>
      <c r="F109" s="348">
        <v>18.1</v>
      </c>
      <c r="G109" s="348">
        <v>7</v>
      </c>
      <c r="H109" s="348">
        <v>5</v>
      </c>
      <c r="I109" s="349">
        <v>0.3</v>
      </c>
      <c r="J109" s="349">
        <v>10</v>
      </c>
      <c r="K109" s="215">
        <v>108.6</v>
      </c>
      <c r="L109" s="341"/>
      <c r="M109" s="341"/>
    </row>
    <row r="110" spans="1:13" ht="26.25">
      <c r="A110" s="215">
        <v>107</v>
      </c>
      <c r="B110" s="352" t="s">
        <v>324</v>
      </c>
      <c r="C110" s="351">
        <v>8</v>
      </c>
      <c r="D110" s="351"/>
      <c r="E110" s="351"/>
      <c r="F110" s="348">
        <v>4.9</v>
      </c>
      <c r="G110" s="348">
        <v>1.5</v>
      </c>
      <c r="H110" s="348">
        <v>5.8</v>
      </c>
      <c r="I110" s="349">
        <v>0.3</v>
      </c>
      <c r="J110" s="349">
        <v>0</v>
      </c>
      <c r="K110" s="215">
        <v>39.2</v>
      </c>
      <c r="L110" s="215"/>
      <c r="M110" s="215"/>
    </row>
    <row r="111" spans="1:13" s="342" customFormat="1" ht="15">
      <c r="A111" s="215">
        <v>108</v>
      </c>
      <c r="B111" s="352" t="s">
        <v>427</v>
      </c>
      <c r="C111" s="351">
        <v>6</v>
      </c>
      <c r="D111" s="351"/>
      <c r="E111" s="351"/>
      <c r="F111" s="348">
        <v>17.9</v>
      </c>
      <c r="G111" s="348">
        <v>7.5</v>
      </c>
      <c r="H111" s="348">
        <v>27</v>
      </c>
      <c r="I111" s="349">
        <v>0.3</v>
      </c>
      <c r="J111" s="349">
        <v>10</v>
      </c>
      <c r="K111" s="215">
        <v>107.4</v>
      </c>
      <c r="L111" s="341"/>
      <c r="M111" s="341"/>
    </row>
    <row r="112" spans="1:13" ht="26.25">
      <c r="A112" s="215">
        <v>109</v>
      </c>
      <c r="B112" s="350" t="s">
        <v>283</v>
      </c>
      <c r="C112" s="351">
        <v>12</v>
      </c>
      <c r="D112" s="351"/>
      <c r="E112" s="351"/>
      <c r="F112" s="348">
        <v>6.2</v>
      </c>
      <c r="G112" s="348">
        <v>2.6</v>
      </c>
      <c r="H112" s="348">
        <v>7.4</v>
      </c>
      <c r="I112" s="349">
        <v>0.4</v>
      </c>
      <c r="J112" s="349">
        <v>10</v>
      </c>
      <c r="K112" s="378">
        <v>74.4</v>
      </c>
      <c r="L112" s="215"/>
      <c r="M112" s="215"/>
    </row>
    <row r="113" spans="1:13" ht="26.25">
      <c r="A113" s="215">
        <v>110</v>
      </c>
      <c r="B113" s="350" t="s">
        <v>284</v>
      </c>
      <c r="C113" s="351">
        <v>12</v>
      </c>
      <c r="D113" s="351"/>
      <c r="E113" s="351"/>
      <c r="F113" s="348">
        <v>6.2</v>
      </c>
      <c r="G113" s="348">
        <v>2.6</v>
      </c>
      <c r="H113" s="348">
        <v>7.4</v>
      </c>
      <c r="I113" s="349">
        <v>0.4</v>
      </c>
      <c r="J113" s="349">
        <v>10</v>
      </c>
      <c r="K113" s="378">
        <v>74.4</v>
      </c>
      <c r="L113" s="215"/>
      <c r="M113" s="215"/>
    </row>
    <row r="114" spans="1:13" ht="26.25">
      <c r="A114" s="215">
        <v>111</v>
      </c>
      <c r="B114" s="352" t="s">
        <v>285</v>
      </c>
      <c r="C114" s="351">
        <v>10</v>
      </c>
      <c r="D114" s="351"/>
      <c r="E114" s="351"/>
      <c r="F114" s="348">
        <v>6.2</v>
      </c>
      <c r="G114" s="348">
        <v>2.6</v>
      </c>
      <c r="H114" s="348">
        <v>7.4</v>
      </c>
      <c r="I114" s="349">
        <v>0.4</v>
      </c>
      <c r="J114" s="349">
        <v>10</v>
      </c>
      <c r="K114" s="378">
        <v>62</v>
      </c>
      <c r="L114" s="215"/>
      <c r="M114" s="215"/>
    </row>
    <row r="115" spans="1:13" ht="15">
      <c r="A115" s="215">
        <v>112</v>
      </c>
      <c r="B115" s="352" t="s">
        <v>286</v>
      </c>
      <c r="C115" s="351">
        <v>12</v>
      </c>
      <c r="D115" s="351"/>
      <c r="E115" s="351"/>
      <c r="F115" s="348">
        <v>6.2</v>
      </c>
      <c r="G115" s="348">
        <v>2.6</v>
      </c>
      <c r="H115" s="348">
        <v>7.4</v>
      </c>
      <c r="I115" s="349">
        <v>0.4</v>
      </c>
      <c r="J115" s="349">
        <v>10</v>
      </c>
      <c r="K115" s="378">
        <v>74.4</v>
      </c>
      <c r="L115" s="215"/>
      <c r="M115" s="215"/>
    </row>
    <row r="116" spans="1:13" ht="26.25">
      <c r="A116" s="215">
        <v>113</v>
      </c>
      <c r="B116" s="352" t="s">
        <v>287</v>
      </c>
      <c r="C116" s="351">
        <v>12</v>
      </c>
      <c r="D116" s="351"/>
      <c r="E116" s="351"/>
      <c r="F116" s="348">
        <v>6.2</v>
      </c>
      <c r="G116" s="348">
        <v>2.6</v>
      </c>
      <c r="H116" s="348">
        <v>7.4</v>
      </c>
      <c r="I116" s="349">
        <v>0.4</v>
      </c>
      <c r="J116" s="349">
        <v>10</v>
      </c>
      <c r="K116" s="378">
        <v>74.4</v>
      </c>
      <c r="L116" s="215"/>
      <c r="M116" s="215"/>
    </row>
    <row r="117" spans="1:13" ht="26.25">
      <c r="A117" s="215">
        <v>114</v>
      </c>
      <c r="B117" s="350" t="s">
        <v>288</v>
      </c>
      <c r="C117" s="351">
        <v>12</v>
      </c>
      <c r="D117" s="351"/>
      <c r="E117" s="351"/>
      <c r="F117" s="348">
        <v>6.2</v>
      </c>
      <c r="G117" s="348">
        <v>2.6</v>
      </c>
      <c r="H117" s="348">
        <v>7.4</v>
      </c>
      <c r="I117" s="349">
        <v>0.4</v>
      </c>
      <c r="J117" s="349">
        <v>10</v>
      </c>
      <c r="K117" s="378">
        <v>74.4</v>
      </c>
      <c r="L117" s="215"/>
      <c r="M117" s="215"/>
    </row>
    <row r="118" spans="1:13" ht="15">
      <c r="A118" s="215">
        <v>115</v>
      </c>
      <c r="B118" s="350" t="s">
        <v>289</v>
      </c>
      <c r="C118" s="351">
        <v>10</v>
      </c>
      <c r="D118" s="351"/>
      <c r="E118" s="351"/>
      <c r="F118" s="348">
        <v>6.2</v>
      </c>
      <c r="G118" s="348">
        <v>2.6</v>
      </c>
      <c r="H118" s="348">
        <v>7.4</v>
      </c>
      <c r="I118" s="349">
        <v>0.4</v>
      </c>
      <c r="J118" s="349">
        <v>10</v>
      </c>
      <c r="K118" s="378">
        <v>62</v>
      </c>
      <c r="L118" s="215"/>
      <c r="M118" s="215"/>
    </row>
    <row r="119" spans="1:13" ht="26.25">
      <c r="A119" s="215">
        <v>116</v>
      </c>
      <c r="B119" s="350" t="s">
        <v>290</v>
      </c>
      <c r="C119" s="351">
        <v>12</v>
      </c>
      <c r="D119" s="351"/>
      <c r="E119" s="351"/>
      <c r="F119" s="348">
        <v>6.2</v>
      </c>
      <c r="G119" s="348">
        <v>2.6</v>
      </c>
      <c r="H119" s="348">
        <v>7.4</v>
      </c>
      <c r="I119" s="349">
        <v>0.4</v>
      </c>
      <c r="J119" s="349">
        <v>10</v>
      </c>
      <c r="K119" s="378">
        <v>74.4</v>
      </c>
      <c r="L119" s="215"/>
      <c r="M119" s="215"/>
    </row>
    <row r="120" spans="1:13" ht="26.25">
      <c r="A120" s="215">
        <v>117</v>
      </c>
      <c r="B120" s="350" t="s">
        <v>291</v>
      </c>
      <c r="C120" s="351">
        <v>11</v>
      </c>
      <c r="D120" s="351"/>
      <c r="E120" s="351"/>
      <c r="F120" s="348">
        <v>6.2</v>
      </c>
      <c r="G120" s="348">
        <v>2.6</v>
      </c>
      <c r="H120" s="348">
        <v>7.4</v>
      </c>
      <c r="I120" s="349">
        <v>0.4</v>
      </c>
      <c r="J120" s="349">
        <v>10</v>
      </c>
      <c r="K120" s="378">
        <v>68.2</v>
      </c>
      <c r="L120" s="215"/>
      <c r="M120" s="215"/>
    </row>
    <row r="121" spans="1:13" ht="15">
      <c r="A121" s="215">
        <v>118</v>
      </c>
      <c r="B121" s="352" t="s">
        <v>292</v>
      </c>
      <c r="C121" s="351">
        <v>10</v>
      </c>
      <c r="D121" s="351"/>
      <c r="E121" s="351"/>
      <c r="F121" s="348">
        <v>6.2</v>
      </c>
      <c r="G121" s="348">
        <v>2.6</v>
      </c>
      <c r="H121" s="348">
        <v>7.4</v>
      </c>
      <c r="I121" s="349">
        <v>0.4</v>
      </c>
      <c r="J121" s="349">
        <v>10</v>
      </c>
      <c r="K121" s="378">
        <v>62</v>
      </c>
      <c r="L121" s="215"/>
      <c r="M121" s="215"/>
    </row>
    <row r="122" spans="1:13" ht="26.25">
      <c r="A122" s="215">
        <v>119</v>
      </c>
      <c r="B122" s="352" t="s">
        <v>293</v>
      </c>
      <c r="C122" s="351">
        <v>10</v>
      </c>
      <c r="D122" s="351"/>
      <c r="E122" s="351"/>
      <c r="F122" s="348">
        <v>6.2</v>
      </c>
      <c r="G122" s="348">
        <v>2.6</v>
      </c>
      <c r="H122" s="348">
        <v>7.4</v>
      </c>
      <c r="I122" s="349">
        <v>0.4</v>
      </c>
      <c r="J122" s="349">
        <v>10</v>
      </c>
      <c r="K122" s="378">
        <v>62</v>
      </c>
      <c r="L122" s="215"/>
      <c r="M122" s="215"/>
    </row>
    <row r="123" spans="1:13" ht="26.25">
      <c r="A123" s="215">
        <v>120</v>
      </c>
      <c r="B123" s="352" t="s">
        <v>294</v>
      </c>
      <c r="C123" s="351">
        <v>12</v>
      </c>
      <c r="D123" s="351"/>
      <c r="E123" s="351"/>
      <c r="F123" s="348">
        <v>6.2</v>
      </c>
      <c r="G123" s="348">
        <v>2.6</v>
      </c>
      <c r="H123" s="348">
        <v>7.4</v>
      </c>
      <c r="I123" s="349">
        <v>0.4</v>
      </c>
      <c r="J123" s="349">
        <v>10</v>
      </c>
      <c r="K123" s="378">
        <v>74.4</v>
      </c>
      <c r="L123" s="215"/>
      <c r="M123" s="215"/>
    </row>
    <row r="124" spans="1:13" ht="26.25">
      <c r="A124" s="215">
        <v>121</v>
      </c>
      <c r="B124" s="352" t="s">
        <v>295</v>
      </c>
      <c r="C124" s="351">
        <v>11</v>
      </c>
      <c r="D124" s="351"/>
      <c r="E124" s="351"/>
      <c r="F124" s="348">
        <v>6.2</v>
      </c>
      <c r="G124" s="348">
        <v>2.6</v>
      </c>
      <c r="H124" s="348">
        <v>7.4</v>
      </c>
      <c r="I124" s="349">
        <v>0.4</v>
      </c>
      <c r="J124" s="349">
        <v>10</v>
      </c>
      <c r="K124" s="378">
        <v>68.2</v>
      </c>
      <c r="L124" s="215"/>
      <c r="M124" s="215"/>
    </row>
    <row r="125" spans="1:13" ht="26.25">
      <c r="A125" s="215">
        <v>122</v>
      </c>
      <c r="B125" s="352" t="s">
        <v>296</v>
      </c>
      <c r="C125" s="351">
        <v>10</v>
      </c>
      <c r="D125" s="351"/>
      <c r="E125" s="351"/>
      <c r="F125" s="348">
        <v>6.2</v>
      </c>
      <c r="G125" s="348">
        <v>2.6</v>
      </c>
      <c r="H125" s="348">
        <v>7.4</v>
      </c>
      <c r="I125" s="349">
        <v>0.4</v>
      </c>
      <c r="J125" s="349">
        <v>10</v>
      </c>
      <c r="K125" s="378">
        <v>62</v>
      </c>
      <c r="L125" s="215"/>
      <c r="M125" s="215"/>
    </row>
    <row r="126" spans="1:13" ht="27">
      <c r="A126" s="215">
        <v>123</v>
      </c>
      <c r="B126" s="346" t="s">
        <v>297</v>
      </c>
      <c r="C126" s="347">
        <v>12</v>
      </c>
      <c r="D126" s="347"/>
      <c r="E126" s="347"/>
      <c r="F126" s="348">
        <v>6.2</v>
      </c>
      <c r="G126" s="348">
        <v>2.6</v>
      </c>
      <c r="H126" s="348">
        <v>7.4</v>
      </c>
      <c r="I126" s="349">
        <v>0.4</v>
      </c>
      <c r="J126" s="349">
        <v>10</v>
      </c>
      <c r="K126" s="378">
        <v>74.4</v>
      </c>
      <c r="L126" s="215"/>
      <c r="M126" s="215"/>
    </row>
    <row r="127" spans="1:13" ht="27">
      <c r="A127" s="215">
        <v>124</v>
      </c>
      <c r="B127" s="346" t="s">
        <v>298</v>
      </c>
      <c r="C127" s="347">
        <v>12</v>
      </c>
      <c r="D127" s="347"/>
      <c r="E127" s="347"/>
      <c r="F127" s="348">
        <v>6.2</v>
      </c>
      <c r="G127" s="348">
        <v>2.6</v>
      </c>
      <c r="H127" s="348">
        <v>7.4</v>
      </c>
      <c r="I127" s="349">
        <v>0.4</v>
      </c>
      <c r="J127" s="349">
        <v>10</v>
      </c>
      <c r="K127" s="378">
        <v>74.4</v>
      </c>
      <c r="L127" s="215"/>
      <c r="M127" s="215"/>
    </row>
    <row r="128" spans="1:13" ht="39.75">
      <c r="A128" s="215">
        <v>125</v>
      </c>
      <c r="B128" s="346" t="s">
        <v>299</v>
      </c>
      <c r="C128" s="347">
        <v>12</v>
      </c>
      <c r="D128" s="347"/>
      <c r="E128" s="347"/>
      <c r="F128" s="348">
        <v>6.2</v>
      </c>
      <c r="G128" s="348">
        <v>2.6</v>
      </c>
      <c r="H128" s="348">
        <v>7.4</v>
      </c>
      <c r="I128" s="349">
        <v>0.4</v>
      </c>
      <c r="J128" s="349">
        <v>10</v>
      </c>
      <c r="K128" s="378">
        <v>74.4</v>
      </c>
      <c r="L128" s="215"/>
      <c r="M128" s="215"/>
    </row>
    <row r="129" spans="1:13" ht="39.75">
      <c r="A129" s="215">
        <v>126</v>
      </c>
      <c r="B129" s="346" t="s">
        <v>300</v>
      </c>
      <c r="C129" s="347">
        <v>11</v>
      </c>
      <c r="D129" s="347"/>
      <c r="E129" s="347"/>
      <c r="F129" s="348">
        <v>6.2</v>
      </c>
      <c r="G129" s="348">
        <v>2.6</v>
      </c>
      <c r="H129" s="348">
        <v>7.4</v>
      </c>
      <c r="I129" s="349">
        <v>0.4</v>
      </c>
      <c r="J129" s="349">
        <v>10</v>
      </c>
      <c r="K129" s="378">
        <v>68.2</v>
      </c>
      <c r="L129" s="215"/>
      <c r="M129" s="215"/>
    </row>
    <row r="130" spans="1:13" ht="39.75">
      <c r="A130" s="215">
        <v>127</v>
      </c>
      <c r="B130" s="346" t="s">
        <v>301</v>
      </c>
      <c r="C130" s="347">
        <v>14</v>
      </c>
      <c r="D130" s="347"/>
      <c r="E130" s="347"/>
      <c r="F130" s="348">
        <v>6.2</v>
      </c>
      <c r="G130" s="348">
        <v>2.6</v>
      </c>
      <c r="H130" s="348">
        <v>7.4</v>
      </c>
      <c r="I130" s="349">
        <v>0.4</v>
      </c>
      <c r="J130" s="349">
        <v>10</v>
      </c>
      <c r="K130" s="378">
        <v>86.8</v>
      </c>
      <c r="L130" s="215"/>
      <c r="M130" s="215"/>
    </row>
    <row r="131" spans="1:13" ht="27">
      <c r="A131" s="215">
        <v>128</v>
      </c>
      <c r="B131" s="346" t="s">
        <v>302</v>
      </c>
      <c r="C131" s="347">
        <v>10</v>
      </c>
      <c r="D131" s="347"/>
      <c r="E131" s="347"/>
      <c r="F131" s="348">
        <v>6.2</v>
      </c>
      <c r="G131" s="348">
        <v>2.6</v>
      </c>
      <c r="H131" s="348">
        <v>7.4</v>
      </c>
      <c r="I131" s="349">
        <v>0.4</v>
      </c>
      <c r="J131" s="349">
        <v>10</v>
      </c>
      <c r="K131" s="378">
        <v>62</v>
      </c>
      <c r="L131" s="215"/>
      <c r="M131" s="215"/>
    </row>
    <row r="132" spans="1:13" ht="27">
      <c r="A132" s="215">
        <v>129</v>
      </c>
      <c r="B132" s="346" t="s">
        <v>303</v>
      </c>
      <c r="C132" s="347">
        <v>9</v>
      </c>
      <c r="D132" s="347"/>
      <c r="E132" s="347"/>
      <c r="F132" s="348">
        <v>6.2</v>
      </c>
      <c r="G132" s="348">
        <v>2.6</v>
      </c>
      <c r="H132" s="348">
        <v>7.4</v>
      </c>
      <c r="I132" s="349">
        <v>0.4</v>
      </c>
      <c r="J132" s="349">
        <v>10</v>
      </c>
      <c r="K132" s="378">
        <v>55.8</v>
      </c>
      <c r="L132" s="215"/>
      <c r="M132" s="215"/>
    </row>
    <row r="133" spans="1:13" ht="27">
      <c r="A133" s="215">
        <v>130</v>
      </c>
      <c r="B133" s="346" t="s">
        <v>304</v>
      </c>
      <c r="C133" s="347">
        <v>12</v>
      </c>
      <c r="D133" s="347"/>
      <c r="E133" s="347"/>
      <c r="F133" s="348">
        <v>6.2</v>
      </c>
      <c r="G133" s="348">
        <v>2.6</v>
      </c>
      <c r="H133" s="348">
        <v>7.4</v>
      </c>
      <c r="I133" s="349">
        <v>0.4</v>
      </c>
      <c r="J133" s="349">
        <v>10</v>
      </c>
      <c r="K133" s="378">
        <v>74.4</v>
      </c>
      <c r="L133" s="215"/>
      <c r="M133" s="215"/>
    </row>
    <row r="134" spans="1:13" ht="27">
      <c r="A134" s="215">
        <v>131</v>
      </c>
      <c r="B134" s="346" t="s">
        <v>305</v>
      </c>
      <c r="C134" s="347">
        <v>11</v>
      </c>
      <c r="D134" s="347"/>
      <c r="E134" s="347"/>
      <c r="F134" s="348">
        <v>6.2</v>
      </c>
      <c r="G134" s="348">
        <v>2.6</v>
      </c>
      <c r="H134" s="348">
        <v>7.4</v>
      </c>
      <c r="I134" s="349">
        <v>0.4</v>
      </c>
      <c r="J134" s="349">
        <v>10</v>
      </c>
      <c r="K134" s="378">
        <v>68.2</v>
      </c>
      <c r="L134" s="215"/>
      <c r="M134" s="215"/>
    </row>
    <row r="135" spans="1:13" ht="27">
      <c r="A135" s="215">
        <v>132</v>
      </c>
      <c r="B135" s="346" t="s">
        <v>306</v>
      </c>
      <c r="C135" s="347">
        <v>10</v>
      </c>
      <c r="D135" s="347"/>
      <c r="E135" s="347"/>
      <c r="F135" s="348">
        <v>6.2</v>
      </c>
      <c r="G135" s="348">
        <v>2.6</v>
      </c>
      <c r="H135" s="348">
        <v>7.4</v>
      </c>
      <c r="I135" s="349">
        <v>0.4</v>
      </c>
      <c r="J135" s="349">
        <v>10</v>
      </c>
      <c r="K135" s="378">
        <v>62</v>
      </c>
      <c r="L135" s="215"/>
      <c r="M135" s="215"/>
    </row>
    <row r="136" spans="1:13" ht="27">
      <c r="A136" s="215">
        <v>133</v>
      </c>
      <c r="B136" s="346" t="s">
        <v>307</v>
      </c>
      <c r="C136" s="347">
        <v>15.5</v>
      </c>
      <c r="D136" s="347"/>
      <c r="E136" s="347"/>
      <c r="F136" s="348">
        <v>6.2</v>
      </c>
      <c r="G136" s="348">
        <v>2.6</v>
      </c>
      <c r="H136" s="348">
        <v>7.4</v>
      </c>
      <c r="I136" s="349">
        <v>0.4</v>
      </c>
      <c r="J136" s="349">
        <v>10</v>
      </c>
      <c r="K136" s="378">
        <v>96.1</v>
      </c>
      <c r="L136" s="215"/>
      <c r="M136" s="215"/>
    </row>
    <row r="137" spans="1:13" ht="30.75" customHeight="1">
      <c r="A137" s="215">
        <v>134</v>
      </c>
      <c r="B137" s="346" t="s">
        <v>308</v>
      </c>
      <c r="C137" s="347">
        <v>13.5</v>
      </c>
      <c r="D137" s="347"/>
      <c r="E137" s="347"/>
      <c r="F137" s="348">
        <v>6.2</v>
      </c>
      <c r="G137" s="348">
        <v>2.6</v>
      </c>
      <c r="H137" s="348">
        <v>7.4</v>
      </c>
      <c r="I137" s="349">
        <v>0.4</v>
      </c>
      <c r="J137" s="349">
        <v>10</v>
      </c>
      <c r="K137" s="378">
        <v>83.7</v>
      </c>
      <c r="L137" s="215"/>
      <c r="M137" s="215"/>
    </row>
    <row r="138" spans="1:13" ht="15">
      <c r="A138" s="215">
        <v>135</v>
      </c>
      <c r="B138" s="346" t="s">
        <v>309</v>
      </c>
      <c r="C138" s="347">
        <v>15</v>
      </c>
      <c r="D138" s="347"/>
      <c r="E138" s="347"/>
      <c r="F138" s="348">
        <v>6.2</v>
      </c>
      <c r="G138" s="348">
        <v>2.6</v>
      </c>
      <c r="H138" s="348">
        <v>7.4</v>
      </c>
      <c r="I138" s="349">
        <v>0.4</v>
      </c>
      <c r="J138" s="349">
        <v>10</v>
      </c>
      <c r="K138" s="378">
        <v>93</v>
      </c>
      <c r="L138" s="215"/>
      <c r="M138" s="215"/>
    </row>
    <row r="139" spans="1:13" ht="36.75" customHeight="1">
      <c r="A139" s="215">
        <v>136</v>
      </c>
      <c r="B139" s="346" t="s">
        <v>310</v>
      </c>
      <c r="C139" s="347">
        <v>10</v>
      </c>
      <c r="D139" s="347"/>
      <c r="E139" s="347"/>
      <c r="F139" s="348">
        <v>6.2</v>
      </c>
      <c r="G139" s="348">
        <v>2.6</v>
      </c>
      <c r="H139" s="348">
        <v>7.4</v>
      </c>
      <c r="I139" s="349">
        <v>0.4</v>
      </c>
      <c r="J139" s="349">
        <v>10</v>
      </c>
      <c r="K139" s="378">
        <v>62</v>
      </c>
      <c r="L139" s="215"/>
      <c r="M139" s="215"/>
    </row>
    <row r="140" spans="1:13" ht="15">
      <c r="A140" s="215">
        <v>137</v>
      </c>
      <c r="B140" s="346" t="s">
        <v>311</v>
      </c>
      <c r="C140" s="347">
        <v>10</v>
      </c>
      <c r="D140" s="347"/>
      <c r="E140" s="347"/>
      <c r="F140" s="348">
        <v>6.2</v>
      </c>
      <c r="G140" s="348">
        <v>2.6</v>
      </c>
      <c r="H140" s="348">
        <v>7.4</v>
      </c>
      <c r="I140" s="349">
        <v>0.4</v>
      </c>
      <c r="J140" s="349">
        <v>10</v>
      </c>
      <c r="K140" s="378">
        <v>62</v>
      </c>
      <c r="L140" s="215"/>
      <c r="M140" s="215"/>
    </row>
    <row r="141" spans="1:13" ht="39.75">
      <c r="A141" s="215">
        <v>138</v>
      </c>
      <c r="B141" s="346" t="s">
        <v>312</v>
      </c>
      <c r="C141" s="347">
        <v>10</v>
      </c>
      <c r="D141" s="347"/>
      <c r="E141" s="347"/>
      <c r="F141" s="348">
        <v>6.2</v>
      </c>
      <c r="G141" s="348">
        <v>2.6</v>
      </c>
      <c r="H141" s="348">
        <v>7.4</v>
      </c>
      <c r="I141" s="349">
        <v>0.4</v>
      </c>
      <c r="J141" s="349">
        <v>10</v>
      </c>
      <c r="K141" s="378">
        <v>62</v>
      </c>
      <c r="L141" s="215"/>
      <c r="M141" s="215"/>
    </row>
    <row r="142" spans="1:13" ht="15">
      <c r="A142" s="215">
        <v>139</v>
      </c>
      <c r="B142" s="346" t="s">
        <v>262</v>
      </c>
      <c r="C142" s="347">
        <v>13</v>
      </c>
      <c r="D142" s="347"/>
      <c r="E142" s="347"/>
      <c r="F142" s="348">
        <v>5.1</v>
      </c>
      <c r="G142" s="348">
        <v>0.6</v>
      </c>
      <c r="H142" s="348">
        <v>4.8</v>
      </c>
      <c r="I142" s="349">
        <v>0.4</v>
      </c>
      <c r="J142" s="349">
        <v>10</v>
      </c>
      <c r="K142" s="378">
        <v>76.5</v>
      </c>
      <c r="L142" s="215"/>
      <c r="M142" s="215"/>
    </row>
    <row r="143" spans="1:13" ht="15">
      <c r="A143" s="215">
        <v>140</v>
      </c>
      <c r="B143" s="346" t="s">
        <v>263</v>
      </c>
      <c r="C143" s="347">
        <v>15</v>
      </c>
      <c r="D143" s="347"/>
      <c r="E143" s="347"/>
      <c r="F143" s="348">
        <v>6.2</v>
      </c>
      <c r="G143" s="348">
        <v>2.6</v>
      </c>
      <c r="H143" s="348">
        <v>7.4</v>
      </c>
      <c r="I143" s="349">
        <v>0.4</v>
      </c>
      <c r="J143" s="349">
        <v>10</v>
      </c>
      <c r="K143" s="378">
        <v>93</v>
      </c>
      <c r="L143" s="215"/>
      <c r="M143" s="215"/>
    </row>
    <row r="144" spans="1:13" ht="15">
      <c r="A144" s="215">
        <v>141</v>
      </c>
      <c r="B144" s="346" t="s">
        <v>264</v>
      </c>
      <c r="C144" s="347">
        <v>70</v>
      </c>
      <c r="D144" s="347"/>
      <c r="E144" s="347"/>
      <c r="F144" s="348">
        <v>3.9</v>
      </c>
      <c r="G144" s="348">
        <v>1</v>
      </c>
      <c r="H144" s="348">
        <v>7</v>
      </c>
      <c r="I144" s="349">
        <v>0.3</v>
      </c>
      <c r="J144" s="349">
        <v>10</v>
      </c>
      <c r="K144" s="215">
        <v>273</v>
      </c>
      <c r="L144" s="215"/>
      <c r="M144" s="215"/>
    </row>
    <row r="145" spans="1:13" ht="15">
      <c r="A145" s="215">
        <v>142</v>
      </c>
      <c r="B145" s="346" t="s">
        <v>313</v>
      </c>
      <c r="C145" s="347">
        <v>80</v>
      </c>
      <c r="D145" s="347"/>
      <c r="E145" s="347"/>
      <c r="F145" s="348">
        <v>4.4</v>
      </c>
      <c r="G145" s="348">
        <v>1.6</v>
      </c>
      <c r="H145" s="348">
        <v>7.8</v>
      </c>
      <c r="I145" s="349">
        <v>0.3</v>
      </c>
      <c r="J145" s="349">
        <v>10</v>
      </c>
      <c r="K145" s="215">
        <v>352</v>
      </c>
      <c r="L145" s="215"/>
      <c r="M145" s="215"/>
    </row>
    <row r="146" spans="1:13" ht="27">
      <c r="A146" s="215">
        <v>143</v>
      </c>
      <c r="B146" s="346" t="s">
        <v>265</v>
      </c>
      <c r="C146" s="347">
        <v>25</v>
      </c>
      <c r="D146" s="347"/>
      <c r="E146" s="347"/>
      <c r="F146" s="348">
        <v>4.4</v>
      </c>
      <c r="G146" s="348">
        <v>1.6</v>
      </c>
      <c r="H146" s="348">
        <v>7.8</v>
      </c>
      <c r="I146" s="349">
        <v>0.3</v>
      </c>
      <c r="J146" s="349">
        <v>10</v>
      </c>
      <c r="K146" s="215">
        <v>110</v>
      </c>
      <c r="L146" s="215"/>
      <c r="M146" s="215"/>
    </row>
    <row r="147" spans="1:13" ht="15">
      <c r="A147" s="215">
        <v>144</v>
      </c>
      <c r="B147" s="346" t="s">
        <v>440</v>
      </c>
      <c r="C147" s="347">
        <v>18</v>
      </c>
      <c r="D147" s="347"/>
      <c r="E147" s="347"/>
      <c r="F147" s="348">
        <v>3</v>
      </c>
      <c r="G147" s="348">
        <v>3</v>
      </c>
      <c r="H147" s="348">
        <v>7</v>
      </c>
      <c r="I147" s="349">
        <v>0.3</v>
      </c>
      <c r="J147" s="349">
        <v>10</v>
      </c>
      <c r="K147" s="215">
        <v>28.8</v>
      </c>
      <c r="L147" s="215"/>
      <c r="M147" s="215"/>
    </row>
    <row r="148" spans="1:13" ht="15">
      <c r="A148" s="215">
        <v>145</v>
      </c>
      <c r="B148" s="346" t="s">
        <v>441</v>
      </c>
      <c r="C148" s="347">
        <v>22</v>
      </c>
      <c r="D148" s="347"/>
      <c r="E148" s="347"/>
      <c r="F148" s="348">
        <v>3</v>
      </c>
      <c r="G148" s="348">
        <v>2</v>
      </c>
      <c r="H148" s="348">
        <v>5</v>
      </c>
      <c r="I148" s="349">
        <v>0.3</v>
      </c>
      <c r="J148" s="349">
        <v>10</v>
      </c>
      <c r="K148" s="215">
        <v>30.8</v>
      </c>
      <c r="L148" s="215"/>
      <c r="M148" s="215"/>
    </row>
    <row r="149" spans="1:13" ht="15">
      <c r="A149" s="215">
        <v>146</v>
      </c>
      <c r="B149" s="346" t="s">
        <v>442</v>
      </c>
      <c r="C149" s="347">
        <v>20</v>
      </c>
      <c r="D149" s="347"/>
      <c r="E149" s="347"/>
      <c r="F149" s="348">
        <v>3</v>
      </c>
      <c r="G149" s="348">
        <v>3</v>
      </c>
      <c r="H149" s="348">
        <v>6</v>
      </c>
      <c r="I149" s="349">
        <v>0.3</v>
      </c>
      <c r="J149" s="349">
        <v>10</v>
      </c>
      <c r="K149" s="215">
        <v>60</v>
      </c>
      <c r="L149" s="215"/>
      <c r="M149" s="215"/>
    </row>
    <row r="150" spans="1:13" ht="15">
      <c r="A150" s="215">
        <v>147</v>
      </c>
      <c r="B150" s="346" t="s">
        <v>443</v>
      </c>
      <c r="C150" s="347">
        <v>28</v>
      </c>
      <c r="D150" s="347"/>
      <c r="E150" s="347"/>
      <c r="F150" s="348">
        <v>4</v>
      </c>
      <c r="G150" s="348">
        <v>4</v>
      </c>
      <c r="H150" s="348">
        <v>7</v>
      </c>
      <c r="I150" s="349">
        <v>0.3</v>
      </c>
      <c r="J150" s="349">
        <v>10</v>
      </c>
      <c r="K150" s="215">
        <v>58.8</v>
      </c>
      <c r="L150" s="215"/>
      <c r="M150" s="215"/>
    </row>
    <row r="151" spans="1:13" ht="15">
      <c r="A151" s="215">
        <v>148</v>
      </c>
      <c r="B151" s="357" t="s">
        <v>164</v>
      </c>
      <c r="C151" s="372">
        <f>Dati!J9</f>
        <v>5</v>
      </c>
      <c r="D151" s="372"/>
      <c r="E151" s="372"/>
      <c r="F151" s="372">
        <f>Dati!J10</f>
        <v>4</v>
      </c>
      <c r="G151" s="372">
        <f>Dati!J11</f>
        <v>3</v>
      </c>
      <c r="H151" s="372">
        <f>Dati!J12</f>
        <v>2</v>
      </c>
      <c r="I151" s="374">
        <f>Dati!J13</f>
        <v>0.3</v>
      </c>
      <c r="J151" s="375">
        <v>10</v>
      </c>
      <c r="K151" s="373"/>
      <c r="L151" s="215"/>
      <c r="M151" s="215"/>
    </row>
  </sheetData>
  <sheetProtection password="CC5A" sheet="1" formatCells="0" formatColumns="0" formatRows="0" autoFilter="0"/>
  <autoFilter ref="A2:M151"/>
  <mergeCells count="1">
    <mergeCell ref="B1:H1"/>
  </mergeCells>
  <printOptions/>
  <pageMargins left="0.4" right="0.25" top="1" bottom="1" header="0.5" footer="0.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7.7109375" style="106" customWidth="1"/>
    <col min="2" max="2" width="20.7109375" style="219" customWidth="1"/>
    <col min="3" max="3" width="13.8515625" style="213" customWidth="1"/>
    <col min="4" max="4" width="12.421875" style="213" customWidth="1"/>
    <col min="5" max="5" width="12.140625" style="213" customWidth="1"/>
    <col min="6" max="6" width="11.140625" style="233" customWidth="1"/>
    <col min="7" max="16384" width="9.140625" style="106" customWidth="1"/>
  </cols>
  <sheetData>
    <row r="1" ht="30.75">
      <c r="B1" s="217" t="s">
        <v>383</v>
      </c>
    </row>
    <row r="2" spans="2:6" ht="30.75">
      <c r="B2" s="218" t="s">
        <v>335</v>
      </c>
      <c r="C2" s="232" t="s">
        <v>336</v>
      </c>
      <c r="D2" s="232" t="s">
        <v>337</v>
      </c>
      <c r="E2" s="232" t="s">
        <v>338</v>
      </c>
      <c r="F2" s="234" t="s">
        <v>364</v>
      </c>
    </row>
    <row r="3" spans="1:6" ht="15">
      <c r="A3" s="215">
        <v>1</v>
      </c>
      <c r="B3" s="237" t="s">
        <v>345</v>
      </c>
      <c r="C3" s="289">
        <v>6</v>
      </c>
      <c r="D3" s="289">
        <v>2.9</v>
      </c>
      <c r="E3" s="289">
        <v>10</v>
      </c>
      <c r="F3" s="238">
        <v>0.5</v>
      </c>
    </row>
    <row r="4" spans="1:6" ht="27">
      <c r="A4" s="215">
        <v>2</v>
      </c>
      <c r="B4" s="237" t="s">
        <v>340</v>
      </c>
      <c r="C4" s="289">
        <v>4</v>
      </c>
      <c r="D4" s="289">
        <v>2.8</v>
      </c>
      <c r="E4" s="289">
        <v>4.2</v>
      </c>
      <c r="F4" s="238">
        <v>0.3</v>
      </c>
    </row>
    <row r="5" spans="1:6" ht="27">
      <c r="A5" s="215">
        <v>3</v>
      </c>
      <c r="B5" s="237" t="s">
        <v>346</v>
      </c>
      <c r="C5" s="289">
        <v>3.5</v>
      </c>
      <c r="D5" s="289">
        <v>2.7</v>
      </c>
      <c r="E5" s="289">
        <v>2.5</v>
      </c>
      <c r="F5" s="238">
        <v>0.15</v>
      </c>
    </row>
    <row r="6" spans="1:6" ht="15">
      <c r="A6" s="215">
        <v>4</v>
      </c>
      <c r="B6" s="237" t="s">
        <v>347</v>
      </c>
      <c r="C6" s="289">
        <v>36</v>
      </c>
      <c r="D6" s="289">
        <v>35.5</v>
      </c>
      <c r="E6" s="289">
        <v>21.1</v>
      </c>
      <c r="F6" s="238">
        <v>0.15</v>
      </c>
    </row>
    <row r="7" spans="1:6" ht="15">
      <c r="A7" s="215">
        <v>5</v>
      </c>
      <c r="B7" s="237" t="s">
        <v>348</v>
      </c>
      <c r="C7" s="289">
        <v>6</v>
      </c>
      <c r="D7" s="289">
        <v>2.9</v>
      </c>
      <c r="E7" s="289">
        <v>10</v>
      </c>
      <c r="F7" s="238">
        <v>0.3</v>
      </c>
    </row>
    <row r="8" spans="1:6" ht="27">
      <c r="A8" s="215">
        <v>6</v>
      </c>
      <c r="B8" s="237" t="s">
        <v>341</v>
      </c>
      <c r="C8" s="289">
        <v>4</v>
      </c>
      <c r="D8" s="289">
        <v>2.8</v>
      </c>
      <c r="E8" s="289">
        <v>4.2</v>
      </c>
      <c r="F8" s="238">
        <v>0.15</v>
      </c>
    </row>
    <row r="9" spans="1:6" ht="27">
      <c r="A9" s="215">
        <v>7</v>
      </c>
      <c r="B9" s="237" t="s">
        <v>349</v>
      </c>
      <c r="C9" s="289">
        <v>3.5</v>
      </c>
      <c r="D9" s="289">
        <v>2.7</v>
      </c>
      <c r="E9" s="289">
        <v>2.5</v>
      </c>
      <c r="F9" s="238">
        <v>0.1</v>
      </c>
    </row>
    <row r="10" spans="1:6" ht="15">
      <c r="A10" s="215">
        <v>8</v>
      </c>
      <c r="B10" s="237" t="s">
        <v>350</v>
      </c>
      <c r="C10" s="289">
        <v>36</v>
      </c>
      <c r="D10" s="289">
        <v>35.5</v>
      </c>
      <c r="E10" s="289">
        <v>21.1</v>
      </c>
      <c r="F10" s="238">
        <v>0.1</v>
      </c>
    </row>
    <row r="11" spans="1:6" ht="15">
      <c r="A11" s="215">
        <v>9</v>
      </c>
      <c r="B11" s="237" t="s">
        <v>351</v>
      </c>
      <c r="C11" s="289">
        <v>6</v>
      </c>
      <c r="D11" s="289">
        <v>2.9</v>
      </c>
      <c r="E11" s="289">
        <v>10</v>
      </c>
      <c r="F11" s="238">
        <v>0.2</v>
      </c>
    </row>
    <row r="12" spans="1:6" ht="27">
      <c r="A12" s="215">
        <v>10</v>
      </c>
      <c r="B12" s="237" t="s">
        <v>342</v>
      </c>
      <c r="C12" s="289">
        <v>4</v>
      </c>
      <c r="D12" s="289">
        <v>2.8</v>
      </c>
      <c r="E12" s="289">
        <v>4.2</v>
      </c>
      <c r="F12" s="238">
        <v>0.1</v>
      </c>
    </row>
    <row r="13" spans="1:6" ht="27">
      <c r="A13" s="215">
        <v>11</v>
      </c>
      <c r="B13" s="237" t="s">
        <v>352</v>
      </c>
      <c r="C13" s="289">
        <v>3.5</v>
      </c>
      <c r="D13" s="289">
        <v>2.7</v>
      </c>
      <c r="E13" s="289">
        <v>2.5</v>
      </c>
      <c r="F13" s="238">
        <v>0.05</v>
      </c>
    </row>
    <row r="14" spans="1:6" ht="15">
      <c r="A14" s="215">
        <v>12</v>
      </c>
      <c r="B14" s="237" t="s">
        <v>353</v>
      </c>
      <c r="C14" s="289">
        <v>36</v>
      </c>
      <c r="D14" s="289">
        <v>35.5</v>
      </c>
      <c r="E14" s="289">
        <v>21.1</v>
      </c>
      <c r="F14" s="238">
        <v>0.05</v>
      </c>
    </row>
    <row r="15" spans="1:6" ht="46.5">
      <c r="A15" s="215">
        <v>13</v>
      </c>
      <c r="B15" s="239" t="s">
        <v>366</v>
      </c>
      <c r="C15" s="240">
        <f>Dati!$E$15</f>
        <v>3</v>
      </c>
      <c r="D15" s="240">
        <f>Dati!$E$16</f>
        <v>4</v>
      </c>
      <c r="E15" s="240">
        <f>Dati!$E$17</f>
        <v>5</v>
      </c>
      <c r="F15" s="238">
        <v>0.5</v>
      </c>
    </row>
    <row r="16" spans="1:6" ht="46.5">
      <c r="A16" s="215">
        <v>14</v>
      </c>
      <c r="B16" s="239" t="s">
        <v>367</v>
      </c>
      <c r="C16" s="240">
        <f>Dati!$E$15</f>
        <v>3</v>
      </c>
      <c r="D16" s="240">
        <f>Dati!$E$16</f>
        <v>4</v>
      </c>
      <c r="E16" s="240">
        <f>Dati!$E$17</f>
        <v>5</v>
      </c>
      <c r="F16" s="241">
        <v>0.2</v>
      </c>
    </row>
  </sheetData>
  <sheetProtection password="CC5A" sheet="1" objects="1" scenarios="1"/>
  <autoFilter ref="A2:F16"/>
  <printOptions/>
  <pageMargins left="0.75" right="0.75" top="1" bottom="1" header="0.5" footer="0.5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28125" style="0" customWidth="1"/>
    <col min="2" max="2" width="34.8515625" style="0" customWidth="1"/>
    <col min="3" max="3" width="21.7109375" style="0" bestFit="1" customWidth="1"/>
  </cols>
  <sheetData>
    <row r="1" spans="1:3" ht="34.5" customHeight="1">
      <c r="A1" s="33" t="s">
        <v>149</v>
      </c>
      <c r="B1" s="94" t="s">
        <v>57</v>
      </c>
      <c r="C1" s="94" t="s">
        <v>143</v>
      </c>
    </row>
    <row r="2" spans="1:3" ht="15">
      <c r="A2" s="33">
        <v>1</v>
      </c>
      <c r="B2" s="96" t="s">
        <v>100</v>
      </c>
      <c r="C2" s="95">
        <v>30</v>
      </c>
    </row>
    <row r="3" spans="1:3" ht="30.75">
      <c r="A3" s="33">
        <v>2</v>
      </c>
      <c r="B3" s="96" t="s">
        <v>166</v>
      </c>
      <c r="C3" s="95">
        <v>-10</v>
      </c>
    </row>
    <row r="4" spans="1:3" ht="30.75">
      <c r="A4" s="33">
        <v>3</v>
      </c>
      <c r="B4" s="96" t="s">
        <v>150</v>
      </c>
      <c r="C4" s="95">
        <v>-30</v>
      </c>
    </row>
    <row r="5" spans="1:3" ht="15">
      <c r="A5" s="33">
        <v>4</v>
      </c>
      <c r="B5" s="96" t="s">
        <v>144</v>
      </c>
      <c r="C5" s="95">
        <v>20</v>
      </c>
    </row>
    <row r="6" spans="1:3" ht="15">
      <c r="A6" s="33">
        <v>5</v>
      </c>
      <c r="B6" s="96" t="s">
        <v>98</v>
      </c>
      <c r="C6" s="95">
        <v>0</v>
      </c>
    </row>
    <row r="7" spans="1:3" ht="15">
      <c r="A7" s="33">
        <v>6</v>
      </c>
      <c r="B7" s="96" t="s">
        <v>151</v>
      </c>
      <c r="C7" s="95">
        <v>-10</v>
      </c>
    </row>
    <row r="8" spans="1:3" ht="15">
      <c r="A8" s="33">
        <v>7</v>
      </c>
      <c r="B8" s="96" t="s">
        <v>152</v>
      </c>
      <c r="C8" s="95">
        <v>-40</v>
      </c>
    </row>
    <row r="9" spans="1:3" ht="15">
      <c r="A9" s="33">
        <v>8</v>
      </c>
      <c r="B9" s="96" t="s">
        <v>153</v>
      </c>
      <c r="C9" s="95">
        <v>80</v>
      </c>
    </row>
    <row r="10" spans="1:3" ht="30.75">
      <c r="A10" s="33">
        <v>9</v>
      </c>
      <c r="B10" s="96" t="s">
        <v>154</v>
      </c>
      <c r="C10" s="95">
        <v>60</v>
      </c>
    </row>
    <row r="11" spans="1:3" ht="30.75">
      <c r="A11" s="33">
        <v>10</v>
      </c>
      <c r="B11" s="96" t="s">
        <v>155</v>
      </c>
      <c r="C11" s="95">
        <v>40</v>
      </c>
    </row>
    <row r="12" spans="1:3" ht="15">
      <c r="A12" s="33">
        <v>11</v>
      </c>
      <c r="B12" s="96" t="s">
        <v>156</v>
      </c>
      <c r="C12" s="95">
        <v>15</v>
      </c>
    </row>
    <row r="13" spans="1:3" ht="15">
      <c r="A13" s="33">
        <v>12</v>
      </c>
      <c r="B13" s="96" t="s">
        <v>157</v>
      </c>
      <c r="C13" s="95">
        <v>30</v>
      </c>
    </row>
    <row r="14" spans="1:3" ht="15">
      <c r="A14" s="33">
        <v>13</v>
      </c>
      <c r="B14" s="96" t="s">
        <v>75</v>
      </c>
      <c r="C14" s="95">
        <v>35</v>
      </c>
    </row>
    <row r="15" spans="1:3" ht="30.75">
      <c r="A15" s="33">
        <v>14</v>
      </c>
      <c r="B15" s="96" t="s">
        <v>145</v>
      </c>
      <c r="C15" s="95">
        <v>30</v>
      </c>
    </row>
    <row r="16" spans="1:3" ht="15">
      <c r="A16" s="33">
        <v>15</v>
      </c>
      <c r="B16" s="96" t="s">
        <v>146</v>
      </c>
      <c r="C16" s="95">
        <v>25</v>
      </c>
    </row>
    <row r="17" spans="1:3" ht="15">
      <c r="A17" s="33">
        <v>16</v>
      </c>
      <c r="B17" s="96" t="s">
        <v>99</v>
      </c>
      <c r="C17" s="95">
        <v>10</v>
      </c>
    </row>
    <row r="18" spans="1:3" ht="30.75">
      <c r="A18" s="33">
        <v>17</v>
      </c>
      <c r="B18" s="96" t="s">
        <v>147</v>
      </c>
      <c r="C18" s="95">
        <v>40</v>
      </c>
    </row>
    <row r="19" spans="1:3" ht="15">
      <c r="A19" s="33">
        <v>18</v>
      </c>
      <c r="B19" s="96" t="s">
        <v>95</v>
      </c>
      <c r="C19" s="95">
        <v>-40</v>
      </c>
    </row>
    <row r="20" spans="1:3" ht="30.75">
      <c r="A20" s="33">
        <v>19</v>
      </c>
      <c r="B20" s="96" t="s">
        <v>148</v>
      </c>
      <c r="C20" s="95">
        <v>50</v>
      </c>
    </row>
    <row r="21" spans="1:3" ht="15">
      <c r="A21" s="33">
        <v>20</v>
      </c>
      <c r="B21" s="96" t="s">
        <v>109</v>
      </c>
      <c r="C21" s="95">
        <v>0</v>
      </c>
    </row>
    <row r="22" spans="1:3" ht="15">
      <c r="A22" s="33">
        <v>21</v>
      </c>
      <c r="B22" s="96" t="s">
        <v>158</v>
      </c>
      <c r="C22" s="95">
        <v>0</v>
      </c>
    </row>
  </sheetData>
  <sheetProtection password="CC5A"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7109375" style="0" customWidth="1"/>
    <col min="2" max="2" width="18.140625" style="0" customWidth="1"/>
  </cols>
  <sheetData>
    <row r="1" spans="3:9" ht="13.5" thickBot="1">
      <c r="C1" s="516" t="s">
        <v>329</v>
      </c>
      <c r="D1" s="517"/>
      <c r="F1" s="514" t="s">
        <v>330</v>
      </c>
      <c r="G1" s="515"/>
      <c r="H1" s="518" t="s">
        <v>4</v>
      </c>
      <c r="I1" s="519"/>
    </row>
    <row r="2" spans="2:9" ht="12.75">
      <c r="B2" s="34" t="s">
        <v>5</v>
      </c>
      <c r="C2" s="231" t="s">
        <v>80</v>
      </c>
      <c r="D2" s="231" t="s">
        <v>81</v>
      </c>
      <c r="E2" s="35" t="s">
        <v>325</v>
      </c>
      <c r="F2" s="229" t="s">
        <v>80</v>
      </c>
      <c r="G2" s="229" t="s">
        <v>81</v>
      </c>
      <c r="H2" s="227" t="s">
        <v>80</v>
      </c>
      <c r="I2" s="227" t="s">
        <v>81</v>
      </c>
    </row>
    <row r="3" spans="1:9" ht="12.75">
      <c r="A3">
        <v>1</v>
      </c>
      <c r="B3" s="20" t="s">
        <v>326</v>
      </c>
      <c r="C3" s="225">
        <v>1</v>
      </c>
      <c r="D3" s="225">
        <v>1</v>
      </c>
      <c r="E3" s="151">
        <v>1</v>
      </c>
      <c r="F3" s="230">
        <v>1</v>
      </c>
      <c r="G3" s="230">
        <v>1</v>
      </c>
      <c r="H3" s="228">
        <v>1</v>
      </c>
      <c r="I3" s="228">
        <v>1</v>
      </c>
    </row>
    <row r="4" spans="1:9" ht="12.75">
      <c r="A4">
        <v>2</v>
      </c>
      <c r="B4" s="20" t="s">
        <v>327</v>
      </c>
      <c r="C4" s="293">
        <v>0.3</v>
      </c>
      <c r="D4" s="293">
        <v>0.5</v>
      </c>
      <c r="E4" s="294">
        <v>1</v>
      </c>
      <c r="F4" s="295">
        <v>0.2</v>
      </c>
      <c r="G4" s="295">
        <v>0.4</v>
      </c>
      <c r="H4" s="296">
        <v>0.4</v>
      </c>
      <c r="I4" s="296">
        <v>0.5</v>
      </c>
    </row>
  </sheetData>
  <sheetProtection password="CC5A" sheet="1" objects="1" scenarios="1" formatCells="0" formatColumns="0" formatRows="0" insertColumns="0" insertRows="0"/>
  <mergeCells count="3">
    <mergeCell ref="F1:G1"/>
    <mergeCell ref="C1:D1"/>
    <mergeCell ref="H1:I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3" width="9.140625" style="106" customWidth="1"/>
    <col min="4" max="4" width="14.00390625" style="106" bestFit="1" customWidth="1"/>
    <col min="5" max="16384" width="9.140625" style="106" customWidth="1"/>
  </cols>
  <sheetData>
    <row r="1" spans="1:7" ht="18">
      <c r="A1" s="121"/>
      <c r="B1" s="121" t="s">
        <v>168</v>
      </c>
      <c r="C1" s="121" t="s">
        <v>169</v>
      </c>
      <c r="D1" s="121" t="s">
        <v>162</v>
      </c>
      <c r="E1" s="122" t="s">
        <v>4</v>
      </c>
      <c r="F1" s="121" t="s">
        <v>186</v>
      </c>
      <c r="G1" s="123" t="s">
        <v>170</v>
      </c>
    </row>
    <row r="2" spans="1:7" ht="15">
      <c r="A2" s="124" t="s">
        <v>171</v>
      </c>
      <c r="B2" s="124" t="s">
        <v>172</v>
      </c>
      <c r="C2" s="124" t="s">
        <v>173</v>
      </c>
      <c r="D2" s="124" t="s">
        <v>174</v>
      </c>
      <c r="E2" s="125" t="s">
        <v>172</v>
      </c>
      <c r="F2" s="124" t="s">
        <v>172</v>
      </c>
      <c r="G2" s="126" t="s">
        <v>172</v>
      </c>
    </row>
    <row r="3" spans="1:7" ht="15.75" thickBot="1">
      <c r="A3" s="108" t="s">
        <v>175</v>
      </c>
      <c r="B3" s="119">
        <f>Dati!B6</f>
        <v>1.5</v>
      </c>
      <c r="C3" s="120">
        <f>'1° step'!G34</f>
        <v>1.21</v>
      </c>
      <c r="D3" s="118">
        <f>VLOOKUP(Dati!$F$2,TUTTE!$A$4:$I$151,9)</f>
        <v>0.4</v>
      </c>
      <c r="E3" s="149">
        <v>5</v>
      </c>
      <c r="F3" s="150">
        <v>1</v>
      </c>
      <c r="G3" s="127">
        <f>1200/((Dati!B13+20)*(Dati!B12+20))</f>
        <v>1.5584415584415585</v>
      </c>
    </row>
    <row r="5" spans="1:6" ht="15">
      <c r="A5" s="109" t="s">
        <v>176</v>
      </c>
      <c r="B5" s="110"/>
      <c r="C5" s="110"/>
      <c r="D5" s="110"/>
      <c r="E5" s="110" t="s">
        <v>177</v>
      </c>
      <c r="F5" s="111"/>
    </row>
    <row r="6" spans="1:6" ht="15">
      <c r="A6" s="112">
        <f>10000*D3*C3</f>
        <v>4840</v>
      </c>
      <c r="B6" s="113" t="s">
        <v>178</v>
      </c>
      <c r="C6" s="113"/>
      <c r="D6" s="113"/>
      <c r="E6" s="113"/>
      <c r="F6" s="114"/>
    </row>
    <row r="8" spans="1:6" ht="15">
      <c r="A8" s="109" t="s">
        <v>179</v>
      </c>
      <c r="B8" s="110"/>
      <c r="C8" s="110"/>
      <c r="D8" s="110"/>
      <c r="E8" s="110" t="s">
        <v>180</v>
      </c>
      <c r="F8" s="111"/>
    </row>
    <row r="9" spans="1:9" ht="15">
      <c r="A9" s="112">
        <f>A6*B3/100</f>
        <v>72.6</v>
      </c>
      <c r="B9" s="113" t="s">
        <v>178</v>
      </c>
      <c r="C9" s="113"/>
      <c r="D9" s="113"/>
      <c r="E9" s="113"/>
      <c r="F9" s="114"/>
      <c r="I9" s="106">
        <f>D3*C3*B3*G3*50</f>
        <v>56.57142857142857</v>
      </c>
    </row>
    <row r="11" spans="1:6" ht="15">
      <c r="A11" s="109" t="s">
        <v>181</v>
      </c>
      <c r="B11" s="110"/>
      <c r="C11" s="110"/>
      <c r="D11" s="110"/>
      <c r="E11" s="110" t="s">
        <v>182</v>
      </c>
      <c r="F11" s="111"/>
    </row>
    <row r="12" spans="1:6" ht="15">
      <c r="A12" s="115">
        <f>A9*G3/100</f>
        <v>1.1314285714285715</v>
      </c>
      <c r="B12" s="107" t="s">
        <v>178</v>
      </c>
      <c r="C12" s="107"/>
      <c r="D12" s="107"/>
      <c r="E12" s="107"/>
      <c r="F12" s="116"/>
    </row>
    <row r="13" spans="1:6" ht="15">
      <c r="A13" s="112">
        <f>A12*1000</f>
        <v>1131.4285714285716</v>
      </c>
      <c r="B13" s="113" t="s">
        <v>183</v>
      </c>
      <c r="C13" s="113"/>
      <c r="D13" s="113"/>
      <c r="E13" s="113"/>
      <c r="F13" s="114"/>
    </row>
    <row r="15" spans="1:6" ht="15">
      <c r="A15" s="109" t="s">
        <v>184</v>
      </c>
      <c r="B15" s="110"/>
      <c r="C15" s="110"/>
      <c r="D15" s="110"/>
      <c r="E15" s="110"/>
      <c r="F15" s="111"/>
    </row>
    <row r="16" spans="1:6" ht="15">
      <c r="A16" s="112">
        <f>A13*E3/100</f>
        <v>56.57142857142858</v>
      </c>
      <c r="B16" s="113" t="s">
        <v>183</v>
      </c>
      <c r="C16" s="113"/>
      <c r="D16" s="113"/>
      <c r="E16" s="113"/>
      <c r="F16" s="114"/>
    </row>
    <row r="17" ht="15">
      <c r="D17" s="117" t="s">
        <v>19</v>
      </c>
    </row>
    <row r="18" spans="1:6" ht="15">
      <c r="A18" s="109" t="s">
        <v>185</v>
      </c>
      <c r="B18" s="110"/>
      <c r="C18" s="110"/>
      <c r="D18" s="110"/>
      <c r="E18" s="110"/>
      <c r="F18" s="111"/>
    </row>
    <row r="19" spans="1:6" ht="15">
      <c r="A19" s="112">
        <f>A13*F3/100</f>
        <v>11.314285714285715</v>
      </c>
      <c r="B19" s="113" t="s">
        <v>183</v>
      </c>
      <c r="C19" s="113"/>
      <c r="D19" s="113"/>
      <c r="E19" s="113"/>
      <c r="F19" s="114"/>
    </row>
  </sheetData>
  <sheetProtection password="CC5A" sheet="1" objects="1" scenarios="1" formatCells="0" formatColumns="0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Se.S.I.R.C.A.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CAMPANIA</dc:creator>
  <cp:keywords/>
  <dc:description/>
  <cp:lastModifiedBy>GIOVANNI SILENZIO</cp:lastModifiedBy>
  <cp:lastPrinted>2021-03-31T09:31:27Z</cp:lastPrinted>
  <dcterms:created xsi:type="dcterms:W3CDTF">2000-07-06T07:12:00Z</dcterms:created>
  <dcterms:modified xsi:type="dcterms:W3CDTF">2021-07-12T07:30:13Z</dcterms:modified>
  <cp:category/>
  <cp:version/>
  <cp:contentType/>
  <cp:contentStatus/>
</cp:coreProperties>
</file>