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struzioni" sheetId="1" r:id="rId1"/>
    <sheet name="PUA_completo" sheetId="2" r:id="rId2"/>
    <sheet name="PUA_sempl" sheetId="3" r:id="rId3"/>
    <sheet name="Efficienza" sheetId="4" r:id="rId4"/>
    <sheet name="Ko_bov_buf" sheetId="5" r:id="rId5"/>
    <sheet name="Ko_suini" sheetId="6" r:id="rId6"/>
    <sheet name="Ko_avicoli" sheetId="7" r:id="rId7"/>
  </sheets>
  <definedNames>
    <definedName name="Excel_BuiltIn_Print_Titles" localSheetId="2">'PUA_sempl'!$1:$2</definedName>
    <definedName name="tabA">#REF!</definedName>
    <definedName name="_xlnm.Print_Titles" localSheetId="1">'PUA_completo'!$1:$2</definedName>
  </definedNames>
  <calcPr fullCalcOnLoad="1"/>
</workbook>
</file>

<file path=xl/sharedStrings.xml><?xml version="1.0" encoding="utf-8"?>
<sst xmlns="http://schemas.openxmlformats.org/spreadsheetml/2006/main" count="276" uniqueCount="112">
  <si>
    <t>Istruzioni PUA completo</t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</si>
  <si>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 xml:space="preserve">Calcolare </t>
    </r>
    <r>
      <rPr>
        <b/>
        <sz val="12"/>
        <rFont val="Arial"/>
        <family val="2"/>
      </rPr>
      <t>Ne (Azoto efficiente)</t>
    </r>
    <r>
      <rPr>
        <sz val="12"/>
        <rFont val="Arial"/>
        <family val="2"/>
      </rPr>
      <t xml:space="preserve"> tramite l'algoritmo PCA 2014-2020: </t>
    </r>
  </si>
  <si>
    <t>Step 1</t>
  </si>
  <si>
    <r>
      <rPr>
        <b/>
        <sz val="12"/>
        <rFont val="Arial"/>
        <family val="2"/>
      </rPr>
      <t xml:space="preserve">2. </t>
    </r>
    <r>
      <rPr>
        <sz val="12"/>
        <rFont val="Arial"/>
        <family val="2"/>
      </rPr>
      <t xml:space="preserve">Calcolare il valore dell'efficienza utilizzando il foglio di calcolo </t>
    </r>
    <r>
      <rPr>
        <i/>
        <sz val="12"/>
        <rFont val="Arial"/>
        <family val="2"/>
      </rPr>
      <t xml:space="preserve">"Efficienza" </t>
    </r>
    <r>
      <rPr>
        <sz val="12"/>
        <color indexed="12"/>
        <rFont val="Arial"/>
        <family val="2"/>
      </rPr>
      <t>inserire per ogni Coltura / epoca / modalità di distribuzione la relativa superficie agricola per la quale si prevede quella determinata utilizzazione agronomica.</t>
    </r>
    <r>
      <rPr>
        <sz val="12"/>
        <rFont val="Arial"/>
        <family val="2"/>
      </rPr>
      <t xml:space="preserve"> Il sistema calcola la superficie aziendale con efficienza: Alta, Media e Bassa.</t>
    </r>
  </si>
  <si>
    <t>Step 2</t>
  </si>
  <si>
    <r>
      <rPr>
        <b/>
        <sz val="12"/>
        <rFont val="Arial"/>
        <family val="2"/>
      </rPr>
      <t xml:space="preserve">3.1. </t>
    </r>
    <r>
      <rPr>
        <sz val="12"/>
        <rFont val="Arial"/>
        <family val="2"/>
      </rPr>
      <t xml:space="preserve">Calcolare il valore dell'efficienza utilizzando il foglio di calcolo </t>
    </r>
    <r>
      <rPr>
        <i/>
        <sz val="12"/>
        <rFont val="Arial"/>
        <family val="2"/>
      </rPr>
      <t xml:space="preserve">"Ko_bov_buf" per i Bovini/Bufalini o "Ko suini" o Ko_avicoli. </t>
    </r>
    <r>
      <rPr>
        <sz val="12"/>
        <color indexed="12"/>
        <rFont val="Arial"/>
        <family val="2"/>
      </rPr>
      <t>Inserire per ogni tipologia di tessitura di suolo (grossolana/ media / fine) le superficie calcolate nel foglio Efficienza.</t>
    </r>
    <r>
      <rPr>
        <sz val="12"/>
        <rFont val="Arial"/>
        <family val="2"/>
      </rPr>
      <t xml:space="preserve"> Il sistema calcola il valore di Ko ed evidenzia anche se l'obiettivo aziendale è stato raggiunto. Nel caso in cui l'obiettivo non venisse  raggiunto bisogna modificare le epoche/modalità di distribuzione al fine di aumentare la relativa efficienza (Foglio Efficienza) e ricalcolare il valore di Ko.</t>
    </r>
  </si>
  <si>
    <t>Step 3</t>
  </si>
  <si>
    <r>
      <rPr>
        <b/>
        <sz val="12"/>
        <rFont val="Arial"/>
        <family val="2"/>
      </rPr>
      <t>4.</t>
    </r>
    <r>
      <rPr>
        <sz val="12"/>
        <rFont val="Arial"/>
        <family val="2"/>
      </rPr>
      <t xml:space="preserve"> PUA: 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inserire per coltura e per ogni appezzamento omogeneo: </t>
    </r>
    <r>
      <rPr>
        <b/>
        <sz val="12"/>
        <rFont val="Arial"/>
        <family val="2"/>
      </rPr>
      <t>a)</t>
    </r>
    <r>
      <rPr>
        <sz val="12"/>
        <rFont val="Arial"/>
        <family val="2"/>
      </rPr>
      <t xml:space="preserve"> il valore di Ne (Step. 1);</t>
    </r>
    <r>
      <rPr>
        <b/>
        <sz val="12"/>
        <rFont val="Arial"/>
        <family val="2"/>
      </rPr>
      <t xml:space="preserve"> b)</t>
    </r>
    <r>
      <rPr>
        <sz val="12"/>
        <rFont val="Arial"/>
        <family val="2"/>
      </rPr>
      <t xml:space="preserve"> il valore di Ko (Step. 3); </t>
    </r>
    <r>
      <rPr>
        <b/>
        <sz val="12"/>
        <rFont val="Arial"/>
        <family val="2"/>
      </rPr>
      <t xml:space="preserve">c) </t>
    </r>
    <r>
      <rPr>
        <sz val="12"/>
        <rFont val="Arial"/>
        <family val="2"/>
      </rPr>
      <t xml:space="preserve">la superficie principale </t>
    </r>
    <r>
      <rPr>
        <b/>
        <sz val="12"/>
        <rFont val="Arial"/>
        <family val="2"/>
      </rPr>
      <t>d)</t>
    </r>
    <r>
      <rPr>
        <sz val="12"/>
        <rFont val="Arial"/>
        <family val="2"/>
      </rPr>
      <t xml:space="preserve"> l'eventuale superficie ripetuta. </t>
    </r>
    <r>
      <rPr>
        <sz val="12"/>
        <color indexed="12"/>
        <rFont val="Arial"/>
        <family val="2"/>
      </rPr>
      <t>Inserire la disponibilità di azoto prodotto dell'allevamento/impianto (valore rilevato dalla comunicazione).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Il sistema calcola </t>
    </r>
    <r>
      <rPr>
        <b/>
        <sz val="12"/>
        <rFont val="Arial"/>
        <family val="2"/>
      </rPr>
      <t>a)</t>
    </r>
    <r>
      <rPr>
        <b/>
        <sz val="12"/>
        <color indexed="10"/>
        <rFont val="Arial"/>
        <family val="2"/>
      </rPr>
      <t xml:space="preserve"> l'azoto apportabile alla coltura per ettaro (No) e totale; </t>
    </r>
    <r>
      <rPr>
        <b/>
        <sz val="12"/>
        <rFont val="Arial"/>
        <family val="2"/>
      </rPr>
      <t>b)</t>
    </r>
    <r>
      <rPr>
        <b/>
        <sz val="12"/>
        <color indexed="10"/>
        <rFont val="Arial"/>
        <family val="2"/>
      </rPr>
      <t xml:space="preserve"> gli apporti reali alla coltura;</t>
    </r>
    <r>
      <rPr>
        <b/>
        <sz val="12"/>
        <rFont val="Arial"/>
        <family val="2"/>
      </rPr>
      <t xml:space="preserve"> c)</t>
    </r>
    <r>
      <rPr>
        <b/>
        <sz val="12"/>
        <color indexed="10"/>
        <rFont val="Arial"/>
        <family val="2"/>
      </rPr>
      <t xml:space="preserve"> una serie di indicatori/indici:</t>
    </r>
  </si>
  <si>
    <t>Step 4</t>
  </si>
  <si>
    <t>Fabbisogno di superficie minima in Zona Ordinaria (Ha)</t>
  </si>
  <si>
    <t>Fabbisogno di superficie minima in Zona Vulnerabile (Ha)</t>
  </si>
  <si>
    <t>Disponibilità: azoto (N) prodotto dall'allevamento Kg/Ha</t>
  </si>
  <si>
    <t>Fabbisogni medio aziendale delle colture Kg/Ha</t>
  </si>
  <si>
    <t>Disponibilità/Fabbisogni in % (&lt;100 %)</t>
  </si>
  <si>
    <t>Disponibilità di azoto dell'allevamento (eccessiva/ottimale)</t>
  </si>
  <si>
    <t>Media Aziendale apporti Kg di N/Ha</t>
  </si>
  <si>
    <t>Limite massimo dei 340 Kg di N/Ha</t>
  </si>
  <si>
    <t>Limite massimo dei 170 Kg di N/Ha</t>
  </si>
  <si>
    <t>Vengono riportati anche degli indicatori per agevolare il calcolo:</t>
  </si>
  <si>
    <t>Riduzione apporti alle coltivazioni Kg</t>
  </si>
  <si>
    <t>Effettuare riduzioni apporti alle colture</t>
  </si>
  <si>
    <t>Effettuare aumenti di superficie</t>
  </si>
  <si>
    <t>Istruzioni PUA semplificato</t>
  </si>
  <si>
    <r>
      <rPr>
        <b/>
        <sz val="12"/>
        <rFont val="Arial"/>
        <family val="2"/>
      </rPr>
      <t xml:space="preserve">1. Il valore di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Ne (Azoto efficiente)</t>
    </r>
    <r>
      <rPr>
        <sz val="12"/>
        <rFont val="Arial"/>
        <family val="2"/>
      </rPr>
      <t xml:space="preserve"> corrisponde con i MAS riportati nella vigente normativa</t>
    </r>
  </si>
  <si>
    <t>Vedi step 2 del PUA Completo</t>
  </si>
  <si>
    <t>Vedi step 3.1. e 3.2 del PUA Completo</t>
  </si>
  <si>
    <t>Vedi step 4 del PUA Completo</t>
  </si>
  <si>
    <t>Colture</t>
  </si>
  <si>
    <t>Epoche</t>
  </si>
  <si>
    <t>Modalità</t>
  </si>
  <si>
    <t>Efficienza</t>
  </si>
  <si>
    <t>Superficie Ha</t>
  </si>
  <si>
    <t>Superficie E_Alta (Ha)</t>
  </si>
  <si>
    <t>Superficie E_Media (Ha)</t>
  </si>
  <si>
    <t>Superficie E_Bassa (Ha)</t>
  </si>
  <si>
    <t>Mais, Sorgo da granella ed</t>
  </si>
  <si>
    <t>Prearatura primaverile</t>
  </si>
  <si>
    <t>su terreno nudo o stoppie</t>
  </si>
  <si>
    <t>Alta</t>
  </si>
  <si>
    <t>erbai primaverili-estivi</t>
  </si>
  <si>
    <t>Prearatura estiva o autunnale</t>
  </si>
  <si>
    <t>su paglie o stocchi</t>
  </si>
  <si>
    <t>Media</t>
  </si>
  <si>
    <t>Bassa</t>
  </si>
  <si>
    <t>Copertura</t>
  </si>
  <si>
    <t>con interramento</t>
  </si>
  <si>
    <t>senza interramento</t>
  </si>
  <si>
    <t>Cereali autunno-vernini ed erbai</t>
  </si>
  <si>
    <t>Prearatura estiva</t>
  </si>
  <si>
    <t>su paglie e stocchi</t>
  </si>
  <si>
    <t>autunno-primaverili</t>
  </si>
  <si>
    <t>Fine inverno primavera</t>
  </si>
  <si>
    <t>copertura</t>
  </si>
  <si>
    <t>Colture di secondo raccolto</t>
  </si>
  <si>
    <t>Estiva</t>
  </si>
  <si>
    <t>preparazione del terreno</t>
  </si>
  <si>
    <t>Estiva in copertura</t>
  </si>
  <si>
    <t>Senza interramento</t>
  </si>
  <si>
    <t>Fertirrigazione</t>
  </si>
  <si>
    <t>Prati di graminacee misti o medicai</t>
  </si>
  <si>
    <t>Dopo i tagli primaverili</t>
  </si>
  <si>
    <t>Dopo i tagli estivi</t>
  </si>
  <si>
    <t>Autunno precoce</t>
  </si>
  <si>
    <t>Pioppeti e arboree</t>
  </si>
  <si>
    <t>Preimpianto</t>
  </si>
  <si>
    <t>Maggio-Settembre</t>
  </si>
  <si>
    <t>con terreno inerbito</t>
  </si>
  <si>
    <t>con terreno lavorato</t>
  </si>
  <si>
    <t>Totali</t>
  </si>
  <si>
    <t>Sup. Ha</t>
  </si>
  <si>
    <t>Superficie Totale Ha</t>
  </si>
  <si>
    <t>Coefficienti Ko (Bovini-Bufalini)</t>
  </si>
  <si>
    <t>Tessitura Grossolana</t>
  </si>
  <si>
    <t>Tessitura Media</t>
  </si>
  <si>
    <t>Tessitura Fine</t>
  </si>
  <si>
    <t xml:space="preserve">Superficie utilizzazione agronomica per tessitura ed efficienza  </t>
  </si>
  <si>
    <t>Media Aritmetica Ponderata (MAP)</t>
  </si>
  <si>
    <t>Valore</t>
  </si>
  <si>
    <t>MAP</t>
  </si>
  <si>
    <t>Valore obiettivo a scala aziendale</t>
  </si>
  <si>
    <t>Obiettivo raggiunto</t>
  </si>
  <si>
    <t>Coefficienti Ko (Suini)</t>
  </si>
  <si>
    <t>Coefficienti Ko (Avicoli)</t>
  </si>
  <si>
    <t xml:space="preserve">Ditta: </t>
  </si>
  <si>
    <t>Azienda agricola Bufalina in zona ordinaria (Pua completo)</t>
  </si>
  <si>
    <t>Appezzamenti in "Zona Vulnerabile"</t>
  </si>
  <si>
    <t>NO</t>
  </si>
  <si>
    <t>Coltura</t>
  </si>
  <si>
    <t>Appezza-mento omegeneo</t>
  </si>
  <si>
    <r>
      <rPr>
        <b/>
        <sz val="12"/>
        <rFont val="Times New Roman"/>
        <family val="1"/>
      </rPr>
      <t>Ne</t>
    </r>
    <r>
      <rPr>
        <sz val="12"/>
        <rFont val="Times New Roman"/>
        <family val="1"/>
      </rPr>
      <t xml:space="preserve"> (Kg/Ha)</t>
    </r>
  </si>
  <si>
    <r>
      <rPr>
        <b/>
        <sz val="12"/>
        <rFont val="Times New Roman"/>
        <family val="1"/>
      </rPr>
      <t>Fc</t>
    </r>
    <r>
      <rPr>
        <sz val="12"/>
        <rFont val="Times New Roman"/>
        <family val="1"/>
      </rPr>
      <t xml:space="preserve"> (Kg/Ha)</t>
    </r>
  </si>
  <si>
    <t>Ko</t>
  </si>
  <si>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No (Kg/Ha)</t>
    </r>
  </si>
  <si>
    <t>Superficie principale (Ha)</t>
  </si>
  <si>
    <t>Superficie ripetuta (Ha)</t>
  </si>
  <si>
    <t>Apporti di N consentiti alla coltura (Kg)</t>
  </si>
  <si>
    <t>Apporti di N reali alla coltura (Kg)</t>
  </si>
  <si>
    <t>Apporti di N reali alla coltura (Kg/Ha)</t>
  </si>
  <si>
    <t>riduzioni</t>
  </si>
  <si>
    <t>Mais</t>
  </si>
  <si>
    <t>Avena</t>
  </si>
  <si>
    <t>Disponibilità: azoto (N) prodotto dall'allevamento Kg</t>
  </si>
  <si>
    <t>Fabbisogno min superficie ZO Ha</t>
  </si>
  <si>
    <t>Disponibilità: azoto (N) prodotto dall'allevamento/impianto Kg/Ha</t>
  </si>
  <si>
    <t>Fabbisogno min superficie ZVNOA Ha</t>
  </si>
  <si>
    <t>Effettuare riduzioni agli apporti alle colture</t>
  </si>
  <si>
    <r>
      <rPr>
        <sz val="12"/>
        <color indexed="12"/>
        <rFont val="Times New Roman"/>
        <family val="1"/>
      </rPr>
      <t>Disponibilità di azoto dell'allevamento/impianto (</t>
    </r>
    <r>
      <rPr>
        <sz val="12"/>
        <color indexed="10"/>
        <rFont val="Times New Roman"/>
        <family val="1"/>
      </rPr>
      <t>eccessiva/ottimale</t>
    </r>
    <r>
      <rPr>
        <sz val="12"/>
        <color indexed="12"/>
        <rFont val="Times New Roman"/>
        <family val="1"/>
      </rPr>
      <t>)</t>
    </r>
  </si>
  <si>
    <t>Azienda agricola in zona vulnerabile (Pua semplificato)</t>
  </si>
  <si>
    <t>SI</t>
  </si>
  <si>
    <r>
      <rPr>
        <b/>
        <sz val="12"/>
        <rFont val="Times New Roman"/>
        <family val="1"/>
      </rPr>
      <t>Ne</t>
    </r>
    <r>
      <rPr>
        <sz val="12"/>
        <rFont val="Times New Roman"/>
        <family val="1"/>
      </rPr>
      <t xml:space="preserve"> =</t>
    </r>
    <r>
      <rPr>
        <b/>
        <sz val="12"/>
        <rFont val="Times New Roman"/>
        <family val="1"/>
      </rPr>
      <t xml:space="preserve"> MAS</t>
    </r>
    <r>
      <rPr>
        <sz val="12"/>
        <rFont val="Times New Roman"/>
        <family val="1"/>
      </rPr>
      <t xml:space="preserve"> (Kg/Ha)</t>
    </r>
  </si>
  <si>
    <t>Mais trinciato</t>
  </si>
  <si>
    <t>Limite massimo dei 210 Kg di N/Ha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</si>
</sst>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63">
    <font>
      <sz val="10"/>
      <name val="Arial"/>
      <family val="2"/>
    </font>
    <font>
      <sz val="12"/>
      <name val="Arial"/>
      <family val="2"/>
    </font>
    <font>
      <sz val="16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57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8" fillId="0" borderId="12" xfId="0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10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justify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justify"/>
    </xf>
    <xf numFmtId="0" fontId="5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24" xfId="0" applyFont="1" applyBorder="1" applyAlignment="1" applyProtection="1">
      <alignment horizontal="center"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9" xfId="0" applyFont="1" applyBorder="1" applyAlignment="1" applyProtection="1">
      <alignment horizontal="center"/>
      <protection locked="0"/>
    </xf>
    <xf numFmtId="0" fontId="0" fillId="33" borderId="12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33" xfId="0" applyFont="1" applyBorder="1" applyAlignment="1" applyProtection="1">
      <alignment horizontal="center"/>
      <protection locked="0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Font="1" applyBorder="1" applyAlignment="1">
      <alignment/>
    </xf>
    <xf numFmtId="0" fontId="5" fillId="0" borderId="37" xfId="0" applyFont="1" applyBorder="1" applyAlignment="1" applyProtection="1">
      <alignment horizontal="center"/>
      <protection locked="0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12" fillId="0" borderId="27" xfId="0" applyFont="1" applyBorder="1" applyAlignment="1">
      <alignment/>
    </xf>
    <xf numFmtId="0" fontId="0" fillId="0" borderId="38" xfId="0" applyFont="1" applyFill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13" fillId="34" borderId="12" xfId="0" applyFont="1" applyFill="1" applyBorder="1" applyAlignment="1">
      <alignment/>
    </xf>
    <xf numFmtId="0" fontId="13" fillId="34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/>
    </xf>
    <xf numFmtId="0" fontId="13" fillId="34" borderId="12" xfId="0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34" borderId="12" xfId="0" applyFont="1" applyFill="1" applyBorder="1" applyAlignment="1" applyProtection="1">
      <alignment/>
      <protection locked="0"/>
    </xf>
    <xf numFmtId="0" fontId="14" fillId="34" borderId="12" xfId="0" applyFont="1" applyFill="1" applyBorder="1" applyAlignment="1" applyProtection="1">
      <alignment/>
      <protection locked="0"/>
    </xf>
    <xf numFmtId="0" fontId="13" fillId="34" borderId="12" xfId="0" applyFont="1" applyFill="1" applyBorder="1" applyAlignment="1" applyProtection="1">
      <alignment/>
      <protection locked="0"/>
    </xf>
    <xf numFmtId="0" fontId="13" fillId="0" borderId="28" xfId="0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/>
      <protection/>
    </xf>
    <xf numFmtId="0" fontId="13" fillId="0" borderId="12" xfId="0" applyFont="1" applyFill="1" applyBorder="1" applyAlignment="1" applyProtection="1">
      <alignment wrapText="1"/>
      <protection/>
    </xf>
    <xf numFmtId="2" fontId="9" fillId="0" borderId="12" xfId="0" applyNumberFormat="1" applyFont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15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8" xfId="0" applyFont="1" applyBorder="1" applyAlignment="1">
      <alignment/>
    </xf>
    <xf numFmtId="2" fontId="15" fillId="0" borderId="12" xfId="0" applyNumberFormat="1" applyFont="1" applyBorder="1" applyAlignment="1">
      <alignment/>
    </xf>
    <xf numFmtId="0" fontId="13" fillId="0" borderId="12" xfId="0" applyFont="1" applyFill="1" applyBorder="1" applyAlignment="1">
      <alignment wrapText="1"/>
    </xf>
    <xf numFmtId="2" fontId="9" fillId="0" borderId="12" xfId="0" applyNumberFormat="1" applyFont="1" applyBorder="1" applyAlignment="1">
      <alignment/>
    </xf>
    <xf numFmtId="0" fontId="13" fillId="0" borderId="12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64" fontId="8" fillId="0" borderId="0" xfId="43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2" fontId="17" fillId="0" borderId="13" xfId="0" applyNumberFormat="1" applyFont="1" applyBorder="1" applyAlignment="1" applyProtection="1">
      <alignment horizontal="left"/>
      <protection/>
    </xf>
    <xf numFmtId="0" fontId="19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 wrapText="1"/>
      <protection/>
    </xf>
    <xf numFmtId="0" fontId="20" fillId="0" borderId="43" xfId="0" applyFont="1" applyBorder="1" applyAlignment="1" applyProtection="1">
      <alignment horizontal="center" wrapText="1"/>
      <protection/>
    </xf>
    <xf numFmtId="0" fontId="20" fillId="0" borderId="43" xfId="0" applyFont="1" applyBorder="1" applyAlignment="1" applyProtection="1">
      <alignment horizontal="center"/>
      <protection/>
    </xf>
    <xf numFmtId="2" fontId="21" fillId="0" borderId="43" xfId="0" applyNumberFormat="1" applyFont="1" applyBorder="1" applyAlignment="1" applyProtection="1">
      <alignment horizontal="center" wrapText="1"/>
      <protection/>
    </xf>
    <xf numFmtId="2" fontId="8" fillId="0" borderId="43" xfId="0" applyNumberFormat="1" applyFont="1" applyBorder="1" applyAlignment="1" applyProtection="1">
      <alignment horizontal="center" wrapText="1"/>
      <protection/>
    </xf>
    <xf numFmtId="164" fontId="8" fillId="0" borderId="38" xfId="43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2" fontId="8" fillId="34" borderId="12" xfId="0" applyNumberFormat="1" applyFont="1" applyFill="1" applyBorder="1" applyAlignment="1" applyProtection="1">
      <alignment/>
      <protection/>
    </xf>
    <xf numFmtId="2" fontId="16" fillId="0" borderId="12" xfId="0" applyNumberFormat="1" applyFont="1" applyFill="1" applyBorder="1" applyAlignment="1" applyProtection="1">
      <alignment/>
      <protection locked="0"/>
    </xf>
    <xf numFmtId="2" fontId="16" fillId="0" borderId="12" xfId="0" applyNumberFormat="1" applyFont="1" applyFill="1" applyBorder="1" applyAlignment="1" applyProtection="1">
      <alignment horizontal="center"/>
      <protection locked="0"/>
    </xf>
    <xf numFmtId="164" fontId="8" fillId="34" borderId="12" xfId="43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0" fontId="16" fillId="0" borderId="12" xfId="0" applyNumberFormat="1" applyFont="1" applyBorder="1" applyAlignment="1" applyProtection="1">
      <alignment/>
      <protection locked="0"/>
    </xf>
    <xf numFmtId="2" fontId="16" fillId="0" borderId="12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/>
    </xf>
    <xf numFmtId="2" fontId="20" fillId="0" borderId="0" xfId="0" applyNumberFormat="1" applyFont="1" applyAlignment="1" applyProtection="1">
      <alignment horizontal="right"/>
      <protection/>
    </xf>
    <xf numFmtId="0" fontId="20" fillId="34" borderId="21" xfId="0" applyFont="1" applyFill="1" applyBorder="1" applyAlignment="1" applyProtection="1">
      <alignment/>
      <protection/>
    </xf>
    <xf numFmtId="164" fontId="20" fillId="34" borderId="12" xfId="43" applyFont="1" applyFill="1" applyBorder="1" applyAlignment="1" applyProtection="1">
      <alignment/>
      <protection/>
    </xf>
    <xf numFmtId="164" fontId="20" fillId="34" borderId="21" xfId="43" applyFont="1" applyFill="1" applyBorder="1" applyAlignment="1" applyProtection="1">
      <alignment/>
      <protection/>
    </xf>
    <xf numFmtId="164" fontId="20" fillId="0" borderId="12" xfId="43" applyFont="1" applyFill="1" applyBorder="1" applyAlignment="1" applyProtection="1">
      <alignment/>
      <protection/>
    </xf>
    <xf numFmtId="164" fontId="19" fillId="0" borderId="12" xfId="43" applyFont="1" applyFill="1" applyBorder="1" applyAlignment="1" applyProtection="1">
      <alignment/>
      <protection locked="0"/>
    </xf>
    <xf numFmtId="0" fontId="16" fillId="0" borderId="44" xfId="0" applyFont="1" applyBorder="1" applyAlignment="1" applyProtection="1">
      <alignment/>
      <protection/>
    </xf>
    <xf numFmtId="0" fontId="19" fillId="0" borderId="45" xfId="0" applyFont="1" applyBorder="1" applyAlignment="1" applyProtection="1">
      <alignment/>
      <protection/>
    </xf>
    <xf numFmtId="164" fontId="19" fillId="0" borderId="26" xfId="43" applyFont="1" applyFill="1" applyBorder="1" applyAlignment="1" applyProtection="1">
      <alignment/>
      <protection locked="0"/>
    </xf>
    <xf numFmtId="164" fontId="20" fillId="0" borderId="26" xfId="43" applyFont="1" applyFill="1" applyBorder="1" applyAlignment="1" applyProtection="1">
      <alignment/>
      <protection/>
    </xf>
    <xf numFmtId="0" fontId="16" fillId="0" borderId="46" xfId="0" applyFont="1" applyBorder="1" applyAlignment="1" applyProtection="1">
      <alignment/>
      <protection/>
    </xf>
    <xf numFmtId="0" fontId="16" fillId="0" borderId="47" xfId="0" applyFont="1" applyBorder="1" applyAlignment="1" applyProtection="1">
      <alignment/>
      <protection/>
    </xf>
    <xf numFmtId="164" fontId="20" fillId="0" borderId="30" xfId="43" applyNumberFormat="1" applyFont="1" applyFill="1" applyBorder="1" applyAlignment="1" applyProtection="1">
      <alignment/>
      <protection/>
    </xf>
    <xf numFmtId="164" fontId="20" fillId="0" borderId="39" xfId="43" applyFont="1" applyFill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64" fontId="20" fillId="0" borderId="30" xfId="43" applyFont="1" applyFill="1" applyBorder="1" applyAlignment="1" applyProtection="1">
      <alignment/>
      <protection/>
    </xf>
    <xf numFmtId="164" fontId="8" fillId="0" borderId="30" xfId="0" applyNumberFormat="1" applyFont="1" applyBorder="1" applyAlignment="1" applyProtection="1">
      <alignment/>
      <protection/>
    </xf>
    <xf numFmtId="9" fontId="20" fillId="0" borderId="30" xfId="48" applyFont="1" applyFill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0" fontId="8" fillId="0" borderId="48" xfId="0" applyFont="1" applyBorder="1" applyAlignment="1" applyProtection="1">
      <alignment horizontal="center"/>
      <protection/>
    </xf>
    <xf numFmtId="164" fontId="8" fillId="0" borderId="49" xfId="43" applyFont="1" applyFill="1" applyBorder="1" applyAlignment="1" applyProtection="1">
      <alignment/>
      <protection/>
    </xf>
    <xf numFmtId="164" fontId="24" fillId="0" borderId="35" xfId="0" applyNumberFormat="1" applyFont="1" applyBorder="1" applyAlignment="1" applyProtection="1">
      <alignment horizontal="center"/>
      <protection/>
    </xf>
    <xf numFmtId="164" fontId="26" fillId="0" borderId="30" xfId="0" applyNumberFormat="1" applyFont="1" applyBorder="1" applyAlignment="1" applyProtection="1">
      <alignment horizontal="center"/>
      <protection/>
    </xf>
    <xf numFmtId="2" fontId="27" fillId="0" borderId="46" xfId="0" applyNumberFormat="1" applyFont="1" applyBorder="1" applyAlignment="1" applyProtection="1">
      <alignment/>
      <protection/>
    </xf>
    <xf numFmtId="2" fontId="27" fillId="0" borderId="47" xfId="0" applyNumberFormat="1" applyFont="1" applyBorder="1" applyAlignment="1" applyProtection="1">
      <alignment/>
      <protection/>
    </xf>
    <xf numFmtId="2" fontId="20" fillId="0" borderId="30" xfId="0" applyNumberFormat="1" applyFont="1" applyBorder="1" applyAlignment="1" applyProtection="1">
      <alignment/>
      <protection/>
    </xf>
    <xf numFmtId="0" fontId="27" fillId="0" borderId="46" xfId="0" applyFont="1" applyBorder="1" applyAlignment="1" applyProtection="1">
      <alignment/>
      <protection/>
    </xf>
    <xf numFmtId="0" fontId="27" fillId="0" borderId="47" xfId="0" applyFont="1" applyBorder="1" applyAlignment="1" applyProtection="1">
      <alignment/>
      <protection/>
    </xf>
    <xf numFmtId="2" fontId="28" fillId="0" borderId="30" xfId="0" applyNumberFormat="1" applyFont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/>
      <protection/>
    </xf>
    <xf numFmtId="0" fontId="27" fillId="0" borderId="50" xfId="0" applyFont="1" applyBorder="1" applyAlignment="1" applyProtection="1">
      <alignment/>
      <protection/>
    </xf>
    <xf numFmtId="2" fontId="28" fillId="0" borderId="35" xfId="0" applyNumberFormat="1" applyFont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4" fillId="0" borderId="12" xfId="0" applyFont="1" applyBorder="1" applyAlignment="1" applyProtection="1">
      <alignment horizontal="center"/>
      <protection/>
    </xf>
    <xf numFmtId="0" fontId="14" fillId="0" borderId="12" xfId="0" applyFont="1" applyBorder="1" applyAlignment="1">
      <alignment horizontal="center"/>
    </xf>
    <xf numFmtId="2" fontId="18" fillId="0" borderId="40" xfId="0" applyNumberFormat="1" applyFont="1" applyBorder="1" applyAlignment="1" applyProtection="1">
      <alignment horizontal="left" wrapText="1"/>
      <protection locked="0"/>
    </xf>
    <xf numFmtId="2" fontId="8" fillId="0" borderId="40" xfId="0" applyNumberFormat="1" applyFont="1" applyBorder="1" applyAlignment="1" applyProtection="1">
      <alignment horizontal="left" wrapText="1"/>
      <protection/>
    </xf>
    <xf numFmtId="0" fontId="8" fillId="0" borderId="51" xfId="0" applyFont="1" applyBorder="1" applyAlignment="1" applyProtection="1">
      <alignment horizontal="left"/>
      <protection/>
    </xf>
    <xf numFmtId="0" fontId="8" fillId="0" borderId="52" xfId="0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3.421875" style="1" customWidth="1"/>
    <col min="2" max="16384" width="9.140625" style="2" customWidth="1"/>
  </cols>
  <sheetData>
    <row r="1" ht="28.5" customHeight="1">
      <c r="A1" s="3" t="s">
        <v>0</v>
      </c>
    </row>
    <row r="2" spans="1:2" ht="15.75" customHeight="1">
      <c r="A2" s="151" t="s">
        <v>1</v>
      </c>
      <c r="B2" s="152" t="s">
        <v>2</v>
      </c>
    </row>
    <row r="3" spans="1:2" ht="15">
      <c r="A3" s="151"/>
      <c r="B3" s="152"/>
    </row>
    <row r="4" spans="1:2" ht="61.5" customHeight="1">
      <c r="A4" s="4" t="s">
        <v>3</v>
      </c>
      <c r="B4" s="5" t="s">
        <v>4</v>
      </c>
    </row>
    <row r="5" spans="1:2" ht="102.75" customHeight="1">
      <c r="A5" s="6" t="s">
        <v>5</v>
      </c>
      <c r="B5" s="5" t="s">
        <v>6</v>
      </c>
    </row>
    <row r="6" spans="1:4" ht="93.75" customHeight="1">
      <c r="A6" s="4" t="s">
        <v>7</v>
      </c>
      <c r="B6" s="5" t="s">
        <v>8</v>
      </c>
      <c r="D6" s="7"/>
    </row>
    <row r="7" ht="18" customHeight="1">
      <c r="A7" s="8" t="s">
        <v>9</v>
      </c>
    </row>
    <row r="8" ht="27.75" customHeight="1">
      <c r="A8" s="8" t="s">
        <v>10</v>
      </c>
    </row>
    <row r="9" ht="15.75">
      <c r="A9" s="8" t="s">
        <v>11</v>
      </c>
    </row>
    <row r="10" ht="15.75">
      <c r="A10" s="8" t="s">
        <v>12</v>
      </c>
    </row>
    <row r="11" ht="15.75">
      <c r="A11" s="8" t="s">
        <v>13</v>
      </c>
    </row>
    <row r="12" ht="15.75">
      <c r="A12" s="8" t="s">
        <v>14</v>
      </c>
    </row>
    <row r="13" ht="15.75">
      <c r="A13" s="9" t="s">
        <v>15</v>
      </c>
    </row>
    <row r="14" ht="15.75">
      <c r="A14" s="8" t="s">
        <v>16</v>
      </c>
    </row>
    <row r="15" ht="15.75">
      <c r="A15" s="8" t="s">
        <v>17</v>
      </c>
    </row>
    <row r="16" ht="15">
      <c r="A16" s="2"/>
    </row>
    <row r="17" ht="18">
      <c r="A17" s="10" t="s">
        <v>18</v>
      </c>
    </row>
    <row r="18" ht="15.75">
      <c r="A18" s="11" t="s">
        <v>19</v>
      </c>
    </row>
    <row r="19" ht="15.75">
      <c r="A19" s="12" t="s">
        <v>20</v>
      </c>
    </row>
    <row r="20" ht="15.75">
      <c r="A20" s="13" t="s">
        <v>21</v>
      </c>
    </row>
    <row r="23" ht="39.75" customHeight="1">
      <c r="A23" s="14" t="s">
        <v>22</v>
      </c>
    </row>
    <row r="24" spans="1:2" ht="51.75" customHeight="1">
      <c r="A24" s="15" t="s">
        <v>23</v>
      </c>
      <c r="B24" s="16" t="s">
        <v>2</v>
      </c>
    </row>
    <row r="25" spans="1:2" ht="15.75">
      <c r="A25" s="17" t="s">
        <v>24</v>
      </c>
      <c r="B25" s="5" t="s">
        <v>4</v>
      </c>
    </row>
    <row r="26" spans="1:2" ht="15.75">
      <c r="A26" s="17" t="s">
        <v>25</v>
      </c>
      <c r="B26" s="5" t="s">
        <v>6</v>
      </c>
    </row>
    <row r="27" spans="1:2" ht="15.75">
      <c r="A27" s="17" t="s">
        <v>26</v>
      </c>
      <c r="B27" s="5" t="s">
        <v>8</v>
      </c>
    </row>
    <row r="28" spans="1:256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</sheetData>
  <sheetProtection password="CC5A" sheet="1" formatCells="0" formatColumns="0" formatRows="0"/>
  <mergeCells count="2">
    <mergeCell ref="A2:A3"/>
    <mergeCell ref="B2:B3"/>
  </mergeCells>
  <printOptions/>
  <pageMargins left="0.5201388888888889" right="0.24027777777777778" top="0.3798611111111111" bottom="0.6597222222222222" header="0.5118055555555555" footer="0.5118055555555555"/>
  <pageSetup horizontalDpi="300" verticalDpi="300" orientation="portrait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8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1.57421875" style="88" customWidth="1"/>
    <col min="2" max="2" width="11.140625" style="88" customWidth="1"/>
    <col min="3" max="3" width="9.140625" style="88" customWidth="1"/>
    <col min="4" max="4" width="9.28125" style="88" customWidth="1"/>
    <col min="5" max="5" width="8.421875" style="88" customWidth="1"/>
    <col min="6" max="6" width="14.57421875" style="89" customWidth="1"/>
    <col min="7" max="7" width="13.28125" style="89" customWidth="1"/>
    <col min="8" max="8" width="10.57421875" style="89" customWidth="1"/>
    <col min="9" max="9" width="14.7109375" style="90" customWidth="1"/>
    <col min="10" max="10" width="15.8515625" style="88" customWidth="1"/>
    <col min="11" max="11" width="15.421875" style="55" customWidth="1"/>
    <col min="12" max="12" width="12.57421875" style="91" customWidth="1"/>
    <col min="13" max="16384" width="9.140625" style="88" customWidth="1"/>
  </cols>
  <sheetData>
    <row r="1" spans="1:11" ht="36.75" customHeight="1">
      <c r="A1" s="92" t="s">
        <v>83</v>
      </c>
      <c r="B1" s="155" t="s">
        <v>84</v>
      </c>
      <c r="C1" s="155"/>
      <c r="D1" s="155"/>
      <c r="E1" s="155"/>
      <c r="F1" s="155"/>
      <c r="G1" s="155"/>
      <c r="H1" s="156" t="s">
        <v>85</v>
      </c>
      <c r="I1" s="156"/>
      <c r="J1" s="93" t="s">
        <v>86</v>
      </c>
      <c r="K1" s="94"/>
    </row>
    <row r="2" spans="1:19" ht="58.5" customHeight="1">
      <c r="A2" s="95" t="s">
        <v>87</v>
      </c>
      <c r="B2" s="96" t="s">
        <v>88</v>
      </c>
      <c r="C2" s="97" t="s">
        <v>89</v>
      </c>
      <c r="D2" s="97" t="s">
        <v>90</v>
      </c>
      <c r="E2" s="98" t="s">
        <v>91</v>
      </c>
      <c r="F2" s="99" t="s">
        <v>92</v>
      </c>
      <c r="G2" s="100" t="s">
        <v>93</v>
      </c>
      <c r="H2" s="100" t="s">
        <v>94</v>
      </c>
      <c r="I2" s="101" t="s">
        <v>95</v>
      </c>
      <c r="J2" s="101" t="s">
        <v>96</v>
      </c>
      <c r="K2" s="101" t="s">
        <v>97</v>
      </c>
      <c r="L2" s="91" t="s">
        <v>98</v>
      </c>
      <c r="P2" s="102"/>
      <c r="Q2" s="102"/>
      <c r="R2" s="102"/>
      <c r="S2" s="102"/>
    </row>
    <row r="3" spans="1:19" ht="15.75">
      <c r="A3" s="103" t="s">
        <v>99</v>
      </c>
      <c r="B3" s="104"/>
      <c r="C3" s="105">
        <v>200</v>
      </c>
      <c r="D3" s="105">
        <v>80</v>
      </c>
      <c r="E3" s="106">
        <v>0.5</v>
      </c>
      <c r="F3" s="107">
        <f aca="true" t="shared" si="0" ref="F3:F20">IF(E3&gt;0,(C3-D3)/E3,0)</f>
        <v>240</v>
      </c>
      <c r="G3" s="108">
        <v>123</v>
      </c>
      <c r="H3" s="109">
        <v>0</v>
      </c>
      <c r="I3" s="110">
        <f aca="true" t="shared" si="1" ref="I3:I20">F3*(G3+H3)</f>
        <v>29520</v>
      </c>
      <c r="J3" s="110">
        <f aca="true" t="shared" si="2" ref="J3:J20">I3-L3</f>
        <v>26740</v>
      </c>
      <c r="K3" s="110">
        <f aca="true" t="shared" si="3" ref="K3:K20">IF((G3+H3)&gt;0,J3/(G3+H3),0)</f>
        <v>217.39837398373984</v>
      </c>
      <c r="L3" s="111">
        <v>2780</v>
      </c>
      <c r="P3" s="112"/>
      <c r="Q3" s="113"/>
      <c r="R3" s="113"/>
      <c r="S3" s="114"/>
    </row>
    <row r="4" spans="1:19" ht="15.75">
      <c r="A4" s="103" t="s">
        <v>100</v>
      </c>
      <c r="B4" s="104"/>
      <c r="C4" s="105">
        <v>60</v>
      </c>
      <c r="D4" s="105">
        <v>0</v>
      </c>
      <c r="E4" s="106">
        <v>0.5</v>
      </c>
      <c r="F4" s="107">
        <f t="shared" si="0"/>
        <v>120</v>
      </c>
      <c r="G4" s="108">
        <v>0</v>
      </c>
      <c r="H4" s="109">
        <v>123</v>
      </c>
      <c r="I4" s="110">
        <f t="shared" si="1"/>
        <v>14760</v>
      </c>
      <c r="J4" s="110">
        <f t="shared" si="2"/>
        <v>14760</v>
      </c>
      <c r="K4" s="110">
        <f t="shared" si="3"/>
        <v>120</v>
      </c>
      <c r="L4" s="111">
        <v>0</v>
      </c>
      <c r="P4" s="112"/>
      <c r="Q4" s="113"/>
      <c r="R4" s="113"/>
      <c r="S4" s="114"/>
    </row>
    <row r="5" spans="1:19" ht="15.75">
      <c r="A5" s="103"/>
      <c r="B5" s="104"/>
      <c r="C5" s="105"/>
      <c r="D5" s="105">
        <v>0</v>
      </c>
      <c r="E5" s="106"/>
      <c r="F5" s="107">
        <f t="shared" si="0"/>
        <v>0</v>
      </c>
      <c r="G5" s="108">
        <v>0</v>
      </c>
      <c r="H5" s="109">
        <v>0</v>
      </c>
      <c r="I5" s="110">
        <f t="shared" si="1"/>
        <v>0</v>
      </c>
      <c r="J5" s="110">
        <f t="shared" si="2"/>
        <v>0</v>
      </c>
      <c r="K5" s="110">
        <f t="shared" si="3"/>
        <v>0</v>
      </c>
      <c r="L5" s="111">
        <v>0</v>
      </c>
      <c r="P5" s="112"/>
      <c r="Q5" s="113"/>
      <c r="R5" s="113"/>
      <c r="S5" s="114"/>
    </row>
    <row r="6" spans="1:19" ht="15.75">
      <c r="A6" s="103"/>
      <c r="B6" s="104"/>
      <c r="C6" s="105"/>
      <c r="D6" s="105">
        <v>0</v>
      </c>
      <c r="E6" s="106"/>
      <c r="F6" s="107">
        <f t="shared" si="0"/>
        <v>0</v>
      </c>
      <c r="G6" s="108">
        <v>0</v>
      </c>
      <c r="H6" s="109">
        <v>0</v>
      </c>
      <c r="I6" s="110">
        <f t="shared" si="1"/>
        <v>0</v>
      </c>
      <c r="J6" s="110">
        <f t="shared" si="2"/>
        <v>0</v>
      </c>
      <c r="K6" s="110">
        <f t="shared" si="3"/>
        <v>0</v>
      </c>
      <c r="L6" s="111">
        <v>0</v>
      </c>
      <c r="P6" s="102"/>
      <c r="Q6" s="102"/>
      <c r="R6" s="102"/>
      <c r="S6" s="102"/>
    </row>
    <row r="7" spans="1:12" ht="15.75">
      <c r="A7" s="103"/>
      <c r="B7" s="104"/>
      <c r="C7" s="105"/>
      <c r="D7" s="105">
        <v>0</v>
      </c>
      <c r="E7" s="106"/>
      <c r="F7" s="107">
        <f t="shared" si="0"/>
        <v>0</v>
      </c>
      <c r="G7" s="108">
        <v>0</v>
      </c>
      <c r="H7" s="109">
        <v>0</v>
      </c>
      <c r="I7" s="110">
        <f t="shared" si="1"/>
        <v>0</v>
      </c>
      <c r="J7" s="110">
        <f t="shared" si="2"/>
        <v>0</v>
      </c>
      <c r="K7" s="110">
        <f t="shared" si="3"/>
        <v>0</v>
      </c>
      <c r="L7" s="111">
        <v>0</v>
      </c>
    </row>
    <row r="8" spans="1:12" ht="15.75">
      <c r="A8" s="103"/>
      <c r="B8" s="104"/>
      <c r="C8" s="105"/>
      <c r="D8" s="105">
        <v>0</v>
      </c>
      <c r="E8" s="106"/>
      <c r="F8" s="107">
        <f t="shared" si="0"/>
        <v>0</v>
      </c>
      <c r="G8" s="108">
        <v>0</v>
      </c>
      <c r="H8" s="109">
        <v>0</v>
      </c>
      <c r="I8" s="110">
        <f t="shared" si="1"/>
        <v>0</v>
      </c>
      <c r="J8" s="110">
        <f t="shared" si="2"/>
        <v>0</v>
      </c>
      <c r="K8" s="110">
        <f t="shared" si="3"/>
        <v>0</v>
      </c>
      <c r="L8" s="111">
        <v>0</v>
      </c>
    </row>
    <row r="9" spans="1:12" ht="15.75">
      <c r="A9" s="103"/>
      <c r="B9" s="103"/>
      <c r="C9" s="103"/>
      <c r="D9" s="103">
        <v>0</v>
      </c>
      <c r="E9" s="106"/>
      <c r="F9" s="107">
        <f t="shared" si="0"/>
        <v>0</v>
      </c>
      <c r="G9" s="108">
        <v>0</v>
      </c>
      <c r="H9" s="109">
        <v>0</v>
      </c>
      <c r="I9" s="110">
        <f t="shared" si="1"/>
        <v>0</v>
      </c>
      <c r="J9" s="110">
        <f t="shared" si="2"/>
        <v>0</v>
      </c>
      <c r="K9" s="110">
        <f t="shared" si="3"/>
        <v>0</v>
      </c>
      <c r="L9" s="111">
        <v>0</v>
      </c>
    </row>
    <row r="10" spans="1:12" ht="15.75">
      <c r="A10" s="103"/>
      <c r="B10" s="103"/>
      <c r="C10" s="103"/>
      <c r="D10" s="103">
        <v>0</v>
      </c>
      <c r="E10" s="106"/>
      <c r="F10" s="107">
        <f t="shared" si="0"/>
        <v>0</v>
      </c>
      <c r="G10" s="108">
        <v>0</v>
      </c>
      <c r="H10" s="109">
        <v>0</v>
      </c>
      <c r="I10" s="110">
        <f t="shared" si="1"/>
        <v>0</v>
      </c>
      <c r="J10" s="110">
        <f t="shared" si="2"/>
        <v>0</v>
      </c>
      <c r="K10" s="110">
        <f t="shared" si="3"/>
        <v>0</v>
      </c>
      <c r="L10" s="111">
        <v>0</v>
      </c>
    </row>
    <row r="11" spans="1:12" ht="15.75">
      <c r="A11" s="103"/>
      <c r="B11" s="103"/>
      <c r="C11" s="103"/>
      <c r="D11" s="103">
        <v>0</v>
      </c>
      <c r="E11" s="106"/>
      <c r="F11" s="107">
        <f t="shared" si="0"/>
        <v>0</v>
      </c>
      <c r="G11" s="108">
        <v>0</v>
      </c>
      <c r="H11" s="109">
        <v>0</v>
      </c>
      <c r="I11" s="110">
        <f t="shared" si="1"/>
        <v>0</v>
      </c>
      <c r="J11" s="110">
        <f t="shared" si="2"/>
        <v>0</v>
      </c>
      <c r="K11" s="110">
        <f t="shared" si="3"/>
        <v>0</v>
      </c>
      <c r="L11" s="111">
        <v>0</v>
      </c>
    </row>
    <row r="12" spans="1:12" ht="15.75">
      <c r="A12" s="103"/>
      <c r="B12" s="103"/>
      <c r="C12" s="103"/>
      <c r="D12" s="103">
        <v>0</v>
      </c>
      <c r="E12" s="106"/>
      <c r="F12" s="107">
        <f t="shared" si="0"/>
        <v>0</v>
      </c>
      <c r="G12" s="108">
        <v>0</v>
      </c>
      <c r="H12" s="109">
        <v>0</v>
      </c>
      <c r="I12" s="110">
        <f t="shared" si="1"/>
        <v>0</v>
      </c>
      <c r="J12" s="110">
        <f t="shared" si="2"/>
        <v>0</v>
      </c>
      <c r="K12" s="110">
        <f t="shared" si="3"/>
        <v>0</v>
      </c>
      <c r="L12" s="111">
        <v>0</v>
      </c>
    </row>
    <row r="13" spans="1:12" ht="15.75">
      <c r="A13" s="103"/>
      <c r="B13" s="103"/>
      <c r="C13" s="103"/>
      <c r="D13" s="103">
        <v>0</v>
      </c>
      <c r="E13" s="106"/>
      <c r="F13" s="107">
        <f t="shared" si="0"/>
        <v>0</v>
      </c>
      <c r="G13" s="108">
        <v>0</v>
      </c>
      <c r="H13" s="109">
        <v>0</v>
      </c>
      <c r="I13" s="110">
        <f t="shared" si="1"/>
        <v>0</v>
      </c>
      <c r="J13" s="110">
        <f t="shared" si="2"/>
        <v>0</v>
      </c>
      <c r="K13" s="110">
        <f t="shared" si="3"/>
        <v>0</v>
      </c>
      <c r="L13" s="111">
        <v>0</v>
      </c>
    </row>
    <row r="14" spans="1:12" ht="15.75">
      <c r="A14" s="103"/>
      <c r="B14" s="103"/>
      <c r="C14" s="103"/>
      <c r="D14" s="103">
        <v>0</v>
      </c>
      <c r="E14" s="106"/>
      <c r="F14" s="107">
        <f t="shared" si="0"/>
        <v>0</v>
      </c>
      <c r="G14" s="108">
        <v>0</v>
      </c>
      <c r="H14" s="109">
        <v>0</v>
      </c>
      <c r="I14" s="110">
        <f t="shared" si="1"/>
        <v>0</v>
      </c>
      <c r="J14" s="110">
        <f t="shared" si="2"/>
        <v>0</v>
      </c>
      <c r="K14" s="110">
        <f t="shared" si="3"/>
        <v>0</v>
      </c>
      <c r="L14" s="111">
        <v>0</v>
      </c>
    </row>
    <row r="15" spans="1:12" ht="15.75">
      <c r="A15" s="103"/>
      <c r="B15" s="103"/>
      <c r="C15" s="103"/>
      <c r="D15" s="103">
        <v>0</v>
      </c>
      <c r="E15" s="106"/>
      <c r="F15" s="107">
        <f t="shared" si="0"/>
        <v>0</v>
      </c>
      <c r="G15" s="108">
        <v>0</v>
      </c>
      <c r="H15" s="109">
        <v>0</v>
      </c>
      <c r="I15" s="110">
        <f t="shared" si="1"/>
        <v>0</v>
      </c>
      <c r="J15" s="110">
        <f t="shared" si="2"/>
        <v>0</v>
      </c>
      <c r="K15" s="110">
        <f t="shared" si="3"/>
        <v>0</v>
      </c>
      <c r="L15" s="111">
        <v>0</v>
      </c>
    </row>
    <row r="16" spans="1:12" ht="15.75">
      <c r="A16" s="103"/>
      <c r="B16" s="103"/>
      <c r="C16" s="103"/>
      <c r="D16" s="103">
        <v>0</v>
      </c>
      <c r="E16" s="106"/>
      <c r="F16" s="107">
        <f t="shared" si="0"/>
        <v>0</v>
      </c>
      <c r="G16" s="108">
        <v>0</v>
      </c>
      <c r="H16" s="109">
        <v>0</v>
      </c>
      <c r="I16" s="110">
        <f t="shared" si="1"/>
        <v>0</v>
      </c>
      <c r="J16" s="110">
        <f t="shared" si="2"/>
        <v>0</v>
      </c>
      <c r="K16" s="110">
        <f t="shared" si="3"/>
        <v>0</v>
      </c>
      <c r="L16" s="111">
        <v>0</v>
      </c>
    </row>
    <row r="17" spans="1:12" ht="15.75">
      <c r="A17" s="103"/>
      <c r="B17" s="103"/>
      <c r="C17" s="103"/>
      <c r="D17" s="103">
        <v>0</v>
      </c>
      <c r="E17" s="106"/>
      <c r="F17" s="107">
        <f t="shared" si="0"/>
        <v>0</v>
      </c>
      <c r="G17" s="108">
        <v>0</v>
      </c>
      <c r="H17" s="109">
        <v>0</v>
      </c>
      <c r="I17" s="110">
        <f t="shared" si="1"/>
        <v>0</v>
      </c>
      <c r="J17" s="110">
        <f t="shared" si="2"/>
        <v>0</v>
      </c>
      <c r="K17" s="110">
        <f t="shared" si="3"/>
        <v>0</v>
      </c>
      <c r="L17" s="111">
        <v>0</v>
      </c>
    </row>
    <row r="18" spans="1:12" ht="15.75">
      <c r="A18" s="103"/>
      <c r="B18" s="103"/>
      <c r="C18" s="103"/>
      <c r="D18" s="103">
        <v>0</v>
      </c>
      <c r="E18" s="106"/>
      <c r="F18" s="107">
        <f t="shared" si="0"/>
        <v>0</v>
      </c>
      <c r="G18" s="108">
        <v>0</v>
      </c>
      <c r="H18" s="109">
        <v>0</v>
      </c>
      <c r="I18" s="110">
        <f t="shared" si="1"/>
        <v>0</v>
      </c>
      <c r="J18" s="110">
        <f t="shared" si="2"/>
        <v>0</v>
      </c>
      <c r="K18" s="110">
        <f t="shared" si="3"/>
        <v>0</v>
      </c>
      <c r="L18" s="111">
        <v>0</v>
      </c>
    </row>
    <row r="19" spans="1:12" ht="15.75">
      <c r="A19" s="103"/>
      <c r="B19" s="103"/>
      <c r="C19" s="103"/>
      <c r="D19" s="103">
        <v>0</v>
      </c>
      <c r="E19" s="106"/>
      <c r="F19" s="107">
        <f t="shared" si="0"/>
        <v>0</v>
      </c>
      <c r="G19" s="108">
        <v>0</v>
      </c>
      <c r="H19" s="109">
        <v>0</v>
      </c>
      <c r="I19" s="110">
        <f t="shared" si="1"/>
        <v>0</v>
      </c>
      <c r="J19" s="110">
        <f t="shared" si="2"/>
        <v>0</v>
      </c>
      <c r="K19" s="110">
        <f t="shared" si="3"/>
        <v>0</v>
      </c>
      <c r="L19" s="111">
        <v>0</v>
      </c>
    </row>
    <row r="20" spans="1:12" ht="15.75">
      <c r="A20" s="115"/>
      <c r="B20" s="115"/>
      <c r="C20" s="115"/>
      <c r="D20" s="103">
        <v>0</v>
      </c>
      <c r="E20" s="106"/>
      <c r="F20" s="107">
        <f t="shared" si="0"/>
        <v>0</v>
      </c>
      <c r="G20" s="116">
        <v>0</v>
      </c>
      <c r="H20" s="109">
        <v>0</v>
      </c>
      <c r="I20" s="110">
        <f t="shared" si="1"/>
        <v>0</v>
      </c>
      <c r="J20" s="110">
        <f t="shared" si="2"/>
        <v>0</v>
      </c>
      <c r="K20" s="110">
        <f t="shared" si="3"/>
        <v>0</v>
      </c>
      <c r="L20" s="111">
        <v>0</v>
      </c>
    </row>
    <row r="21" spans="6:12" s="117" customFormat="1" ht="15.75">
      <c r="F21" s="118" t="s">
        <v>68</v>
      </c>
      <c r="G21" s="119">
        <f>SUM(G3:G20)</f>
        <v>123</v>
      </c>
      <c r="H21" s="119">
        <f>SUM(H3:H20)</f>
        <v>123</v>
      </c>
      <c r="I21" s="120">
        <f>SUM(I3:I20)</f>
        <v>44280</v>
      </c>
      <c r="J21" s="121">
        <f>SUM(J3:J20)</f>
        <v>41500</v>
      </c>
      <c r="K21" s="122"/>
      <c r="L21" s="123">
        <f>SUM(L3:L20)</f>
        <v>2780</v>
      </c>
    </row>
    <row r="22" spans="1:11" ht="15.75">
      <c r="A22" s="124" t="s">
        <v>101</v>
      </c>
      <c r="B22" s="125"/>
      <c r="C22" s="125"/>
      <c r="D22" s="125"/>
      <c r="E22" s="125"/>
      <c r="F22" s="126">
        <f>83*500</f>
        <v>41500</v>
      </c>
      <c r="G22" s="157" t="s">
        <v>102</v>
      </c>
      <c r="H22" s="157"/>
      <c r="I22" s="157"/>
      <c r="J22" s="127">
        <f>F22/340</f>
        <v>122.05882352941177</v>
      </c>
      <c r="K22" s="88"/>
    </row>
    <row r="23" spans="1:11" ht="15.75">
      <c r="A23" s="128" t="s">
        <v>103</v>
      </c>
      <c r="B23" s="129"/>
      <c r="C23" s="129"/>
      <c r="D23" s="129"/>
      <c r="E23" s="129"/>
      <c r="F23" s="130">
        <f>F22/G21</f>
        <v>337.3983739837398</v>
      </c>
      <c r="G23" s="158" t="s">
        <v>104</v>
      </c>
      <c r="H23" s="158"/>
      <c r="I23" s="158"/>
      <c r="J23" s="131">
        <f>F22/170</f>
        <v>244.11764705882354</v>
      </c>
      <c r="K23" s="88"/>
    </row>
    <row r="24" spans="1:11" ht="15.75">
      <c r="A24" s="132" t="s">
        <v>12</v>
      </c>
      <c r="B24" s="133"/>
      <c r="C24" s="133"/>
      <c r="D24" s="133"/>
      <c r="E24" s="133"/>
      <c r="F24" s="134">
        <f>I21/G21</f>
        <v>360</v>
      </c>
      <c r="G24" s="158" t="s">
        <v>19</v>
      </c>
      <c r="H24" s="158"/>
      <c r="I24" s="158"/>
      <c r="J24" s="135">
        <f>J21-F22</f>
        <v>0</v>
      </c>
      <c r="K24" s="88"/>
    </row>
    <row r="25" spans="1:11" ht="15.75">
      <c r="A25" s="128" t="s">
        <v>13</v>
      </c>
      <c r="B25" s="129"/>
      <c r="C25" s="129"/>
      <c r="D25" s="129"/>
      <c r="E25" s="129"/>
      <c r="F25" s="136">
        <f>F23/F24</f>
        <v>0.9372177055103884</v>
      </c>
      <c r="G25" s="137" t="s">
        <v>105</v>
      </c>
      <c r="H25" s="138"/>
      <c r="I25" s="139"/>
      <c r="J25" s="140" t="str">
        <f>IF(J24&gt;0.5,"SI","NO")</f>
        <v>NO</v>
      </c>
      <c r="K25" s="88"/>
    </row>
    <row r="26" spans="1:11" ht="15.75">
      <c r="A26" s="132" t="s">
        <v>106</v>
      </c>
      <c r="B26" s="133"/>
      <c r="C26" s="133"/>
      <c r="D26" s="133"/>
      <c r="E26" s="133"/>
      <c r="F26" s="141" t="str">
        <f>IF(F23&gt;=F24,"Eccessiva","Ottimale")</f>
        <v>Ottimale</v>
      </c>
      <c r="G26" s="137" t="s">
        <v>21</v>
      </c>
      <c r="H26" s="138"/>
      <c r="I26" s="139"/>
      <c r="J26" s="140" t="str">
        <f>IF(J24&lt;-0.5,"SI","NO")</f>
        <v>NO</v>
      </c>
      <c r="K26" s="88"/>
    </row>
    <row r="27" spans="1:11" ht="15.75">
      <c r="A27" s="142" t="s">
        <v>15</v>
      </c>
      <c r="B27" s="143"/>
      <c r="C27" s="143"/>
      <c r="D27" s="143"/>
      <c r="E27" s="143"/>
      <c r="F27" s="144">
        <f>J21/G21</f>
        <v>337.3983739837398</v>
      </c>
      <c r="G27" s="88"/>
      <c r="H27" s="90"/>
      <c r="K27" s="88"/>
    </row>
    <row r="28" spans="1:11" ht="15.75">
      <c r="A28" s="145" t="s">
        <v>16</v>
      </c>
      <c r="B28" s="146"/>
      <c r="C28" s="146"/>
      <c r="D28" s="146"/>
      <c r="E28" s="146"/>
      <c r="F28" s="147" t="str">
        <f>IF(F27&gt;340,"Superato","Non Superato")</f>
        <v>Non Superato</v>
      </c>
      <c r="G28" s="88"/>
      <c r="H28" s="90"/>
      <c r="K28" s="88"/>
    </row>
    <row r="29" spans="1:11" ht="16.5" thickBot="1">
      <c r="A29" s="148" t="s">
        <v>17</v>
      </c>
      <c r="B29" s="149"/>
      <c r="C29" s="149"/>
      <c r="D29" s="149"/>
      <c r="E29" s="149"/>
      <c r="F29" s="150" t="str">
        <f>IF(F27&gt;170,"Superato","Non Superato")</f>
        <v>Superato</v>
      </c>
      <c r="G29" s="88"/>
      <c r="H29" s="90"/>
      <c r="K29" s="88"/>
    </row>
    <row r="30" spans="1:11" ht="16.5" thickBot="1">
      <c r="A30" s="148" t="s">
        <v>111</v>
      </c>
      <c r="B30" s="149"/>
      <c r="C30" s="149"/>
      <c r="D30" s="149"/>
      <c r="E30" s="149"/>
      <c r="F30" s="150" t="str">
        <f>IF(F27&gt;210,"Superato","Non Superato")</f>
        <v>Superato</v>
      </c>
      <c r="K30" s="88"/>
    </row>
    <row r="31" ht="15.75">
      <c r="K31" s="88"/>
    </row>
    <row r="32" ht="15.75">
      <c r="K32" s="88"/>
    </row>
    <row r="33" ht="15.75">
      <c r="K33" s="88"/>
    </row>
    <row r="34" ht="15.75">
      <c r="K34" s="88"/>
    </row>
    <row r="35" ht="15.75">
      <c r="K35" s="88"/>
    </row>
    <row r="36" ht="15.75">
      <c r="K36" s="88"/>
    </row>
    <row r="37" ht="15.75">
      <c r="K37" s="88"/>
    </row>
    <row r="38" ht="15.75">
      <c r="K38" s="88"/>
    </row>
    <row r="39" ht="15.75">
      <c r="K39" s="88"/>
    </row>
    <row r="40" ht="15.75">
      <c r="K40" s="88"/>
    </row>
    <row r="41" ht="15.75">
      <c r="K41" s="88"/>
    </row>
    <row r="42" ht="15.75">
      <c r="K42" s="88"/>
    </row>
    <row r="43" ht="15.75">
      <c r="K43" s="88"/>
    </row>
    <row r="44" ht="15.75">
      <c r="K44" s="88"/>
    </row>
    <row r="45" ht="15.75">
      <c r="K45" s="88"/>
    </row>
    <row r="46" ht="15.75">
      <c r="K46" s="88"/>
    </row>
    <row r="47" ht="15.75">
      <c r="K47" s="88"/>
    </row>
    <row r="48" ht="15.75">
      <c r="K48" s="88"/>
    </row>
    <row r="49" ht="15.75">
      <c r="K49" s="88"/>
    </row>
    <row r="50" ht="15.75">
      <c r="K50" s="88"/>
    </row>
    <row r="51" ht="15.75">
      <c r="K51" s="88"/>
    </row>
    <row r="52" ht="15.75">
      <c r="K52" s="88"/>
    </row>
    <row r="53" ht="15.75">
      <c r="K53" s="88"/>
    </row>
    <row r="54" ht="15.75">
      <c r="K54" s="88"/>
    </row>
    <row r="55" ht="15.75">
      <c r="K55" s="88"/>
    </row>
    <row r="56" ht="15.75">
      <c r="K56" s="88"/>
    </row>
    <row r="57" ht="15.75">
      <c r="K57" s="88"/>
    </row>
    <row r="58" ht="15.75">
      <c r="K58" s="88"/>
    </row>
    <row r="59" ht="15.75">
      <c r="K59" s="88"/>
    </row>
    <row r="60" ht="15.75">
      <c r="K60" s="88"/>
    </row>
    <row r="61" ht="15.75">
      <c r="K61" s="88"/>
    </row>
    <row r="62" ht="15.75">
      <c r="K62" s="88"/>
    </row>
    <row r="63" ht="15.75">
      <c r="K63" s="88"/>
    </row>
    <row r="64" ht="15.75">
      <c r="K64" s="88"/>
    </row>
    <row r="65" ht="15.75">
      <c r="K65" s="88"/>
    </row>
    <row r="66" ht="15.75">
      <c r="K66" s="88"/>
    </row>
    <row r="67" ht="15.75">
      <c r="K67" s="88"/>
    </row>
    <row r="68" ht="15.75">
      <c r="K68" s="88"/>
    </row>
    <row r="69" ht="15.75">
      <c r="K69" s="88"/>
    </row>
    <row r="70" ht="15.75">
      <c r="K70" s="88"/>
    </row>
    <row r="71" ht="15.75">
      <c r="K71" s="88"/>
    </row>
    <row r="72" ht="15.75">
      <c r="K72" s="88"/>
    </row>
    <row r="73" ht="15.75">
      <c r="K73" s="88"/>
    </row>
    <row r="74" ht="15.75">
      <c r="K74" s="88"/>
    </row>
    <row r="75" ht="15.75">
      <c r="K75" s="88"/>
    </row>
    <row r="76" ht="15.75">
      <c r="K76" s="88"/>
    </row>
    <row r="77" ht="15.75">
      <c r="K77" s="88"/>
    </row>
    <row r="78" ht="15.75">
      <c r="K78" s="88"/>
    </row>
    <row r="79" ht="15.75">
      <c r="K79" s="88"/>
    </row>
    <row r="80" ht="15.75">
      <c r="K80" s="88"/>
    </row>
    <row r="81" ht="15.75">
      <c r="K81" s="88"/>
    </row>
    <row r="82" ht="15.75">
      <c r="K82" s="88"/>
    </row>
    <row r="83" ht="15.75">
      <c r="K83" s="88"/>
    </row>
    <row r="84" ht="15.75">
      <c r="K84" s="88"/>
    </row>
    <row r="85" ht="15.75">
      <c r="K85" s="88"/>
    </row>
    <row r="86" ht="15.75">
      <c r="K86" s="88"/>
    </row>
    <row r="87" ht="15.75">
      <c r="K87" s="88"/>
    </row>
    <row r="88" ht="15.75">
      <c r="K88" s="88"/>
    </row>
    <row r="89" ht="15.75">
      <c r="K89" s="88"/>
    </row>
  </sheetData>
  <sheetProtection password="CC5A" sheet="1" formatCells="0" formatColumns="0" formatRows="0"/>
  <mergeCells count="5">
    <mergeCell ref="B1:G1"/>
    <mergeCell ref="H1:I1"/>
    <mergeCell ref="G22:I22"/>
    <mergeCell ref="G23:I23"/>
    <mergeCell ref="G24:I24"/>
  </mergeCells>
  <printOptions/>
  <pageMargins left="0.2798611111111111" right="0.25972222222222224" top="0.4701388888888889" bottom="0.5402777777777779" header="0.25" footer="0.2902777777777778"/>
  <pageSetup horizontalDpi="300" verticalDpi="300" orientation="landscape" paperSize="9"/>
  <headerFooter alignWithMargins="0">
    <oddHeader xml:space="preserve">&amp;CPUA Completo </oddHeader>
    <oddFooter>&amp;RIl Tecnico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S8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1.57421875" style="88" customWidth="1"/>
    <col min="2" max="2" width="11.140625" style="88" customWidth="1"/>
    <col min="3" max="3" width="9.140625" style="88" customWidth="1"/>
    <col min="4" max="4" width="9.28125" style="88" customWidth="1"/>
    <col min="5" max="5" width="8.421875" style="88" customWidth="1"/>
    <col min="6" max="6" width="14.57421875" style="89" customWidth="1"/>
    <col min="7" max="7" width="13.28125" style="89" customWidth="1"/>
    <col min="8" max="8" width="10.57421875" style="89" customWidth="1"/>
    <col min="9" max="9" width="14.7109375" style="90" customWidth="1"/>
    <col min="10" max="10" width="15.8515625" style="88" customWidth="1"/>
    <col min="11" max="11" width="15.421875" style="55" customWidth="1"/>
    <col min="12" max="12" width="12.57421875" style="91" customWidth="1"/>
    <col min="13" max="16384" width="9.140625" style="88" customWidth="1"/>
  </cols>
  <sheetData>
    <row r="1" spans="1:11" ht="36.75" customHeight="1">
      <c r="A1" s="92" t="s">
        <v>83</v>
      </c>
      <c r="B1" s="155" t="s">
        <v>107</v>
      </c>
      <c r="C1" s="155"/>
      <c r="D1" s="155"/>
      <c r="E1" s="155"/>
      <c r="F1" s="155"/>
      <c r="G1" s="155"/>
      <c r="H1" s="156" t="s">
        <v>85</v>
      </c>
      <c r="I1" s="156"/>
      <c r="J1" s="93" t="s">
        <v>108</v>
      </c>
      <c r="K1" s="94"/>
    </row>
    <row r="2" spans="1:19" ht="58.5" customHeight="1">
      <c r="A2" s="95" t="s">
        <v>87</v>
      </c>
      <c r="B2" s="96" t="s">
        <v>88</v>
      </c>
      <c r="C2" s="97" t="s">
        <v>109</v>
      </c>
      <c r="D2" s="97" t="s">
        <v>90</v>
      </c>
      <c r="E2" s="98" t="s">
        <v>91</v>
      </c>
      <c r="F2" s="99" t="s">
        <v>92</v>
      </c>
      <c r="G2" s="100" t="s">
        <v>93</v>
      </c>
      <c r="H2" s="100" t="s">
        <v>94</v>
      </c>
      <c r="I2" s="101" t="s">
        <v>95</v>
      </c>
      <c r="J2" s="101" t="s">
        <v>96</v>
      </c>
      <c r="K2" s="101" t="s">
        <v>97</v>
      </c>
      <c r="L2" s="91" t="s">
        <v>98</v>
      </c>
      <c r="P2" s="102"/>
      <c r="Q2" s="102"/>
      <c r="R2" s="102"/>
      <c r="S2" s="102"/>
    </row>
    <row r="3" spans="1:19" ht="15.75">
      <c r="A3" s="103" t="s">
        <v>110</v>
      </c>
      <c r="B3" s="104"/>
      <c r="C3" s="105">
        <v>253.5</v>
      </c>
      <c r="D3" s="105">
        <v>100</v>
      </c>
      <c r="E3" s="106">
        <v>0.5</v>
      </c>
      <c r="F3" s="107">
        <f aca="true" t="shared" si="0" ref="F3:F20">IF(E3&gt;0,(C3-D3)/E3,0)</f>
        <v>307</v>
      </c>
      <c r="G3" s="108">
        <v>25</v>
      </c>
      <c r="H3" s="109">
        <v>0</v>
      </c>
      <c r="I3" s="110">
        <f aca="true" t="shared" si="1" ref="I3:I20">F3*(G3+H3)</f>
        <v>7675</v>
      </c>
      <c r="J3" s="110">
        <f aca="true" t="shared" si="2" ref="J3:J20">I3-L3</f>
        <v>4000</v>
      </c>
      <c r="K3" s="110">
        <f aca="true" t="shared" si="3" ref="K3:K20">IF((G3+H3)&gt;0,J3/(G3+H3),0)</f>
        <v>160</v>
      </c>
      <c r="L3" s="111">
        <v>3675</v>
      </c>
      <c r="P3" s="112"/>
      <c r="Q3" s="113"/>
      <c r="R3" s="113"/>
      <c r="S3" s="114"/>
    </row>
    <row r="4" spans="1:19" ht="15.75">
      <c r="A4" s="103"/>
      <c r="B4" s="104"/>
      <c r="C4" s="105">
        <v>0</v>
      </c>
      <c r="D4" s="105">
        <v>0</v>
      </c>
      <c r="E4" s="106">
        <v>0</v>
      </c>
      <c r="F4" s="107">
        <f t="shared" si="0"/>
        <v>0</v>
      </c>
      <c r="G4" s="108">
        <v>0</v>
      </c>
      <c r="H4" s="109">
        <v>0</v>
      </c>
      <c r="I4" s="110">
        <f t="shared" si="1"/>
        <v>0</v>
      </c>
      <c r="J4" s="110">
        <f t="shared" si="2"/>
        <v>0</v>
      </c>
      <c r="K4" s="110">
        <f t="shared" si="3"/>
        <v>0</v>
      </c>
      <c r="L4" s="111">
        <v>0</v>
      </c>
      <c r="P4" s="112"/>
      <c r="Q4" s="113"/>
      <c r="R4" s="113"/>
      <c r="S4" s="114"/>
    </row>
    <row r="5" spans="1:19" ht="15.75">
      <c r="A5" s="103"/>
      <c r="B5" s="104"/>
      <c r="C5" s="105"/>
      <c r="D5" s="105">
        <v>0</v>
      </c>
      <c r="E5" s="106"/>
      <c r="F5" s="107">
        <f t="shared" si="0"/>
        <v>0</v>
      </c>
      <c r="G5" s="108">
        <v>0</v>
      </c>
      <c r="H5" s="109">
        <v>0</v>
      </c>
      <c r="I5" s="110">
        <f t="shared" si="1"/>
        <v>0</v>
      </c>
      <c r="J5" s="110">
        <f t="shared" si="2"/>
        <v>0</v>
      </c>
      <c r="K5" s="110">
        <f t="shared" si="3"/>
        <v>0</v>
      </c>
      <c r="L5" s="111">
        <v>0</v>
      </c>
      <c r="P5" s="112"/>
      <c r="Q5" s="113"/>
      <c r="R5" s="113"/>
      <c r="S5" s="114"/>
    </row>
    <row r="6" spans="1:19" ht="15.75">
      <c r="A6" s="103"/>
      <c r="B6" s="104"/>
      <c r="C6" s="105"/>
      <c r="D6" s="105">
        <v>0</v>
      </c>
      <c r="E6" s="106"/>
      <c r="F6" s="107">
        <f t="shared" si="0"/>
        <v>0</v>
      </c>
      <c r="G6" s="108">
        <v>0</v>
      </c>
      <c r="H6" s="109">
        <v>0</v>
      </c>
      <c r="I6" s="110">
        <f t="shared" si="1"/>
        <v>0</v>
      </c>
      <c r="J6" s="110">
        <f t="shared" si="2"/>
        <v>0</v>
      </c>
      <c r="K6" s="110">
        <f t="shared" si="3"/>
        <v>0</v>
      </c>
      <c r="L6" s="111">
        <v>0</v>
      </c>
      <c r="P6" s="102"/>
      <c r="Q6" s="102"/>
      <c r="R6" s="102"/>
      <c r="S6" s="102"/>
    </row>
    <row r="7" spans="1:12" ht="15.75">
      <c r="A7" s="103"/>
      <c r="B7" s="104"/>
      <c r="C7" s="105"/>
      <c r="D7" s="105">
        <v>0</v>
      </c>
      <c r="E7" s="106"/>
      <c r="F7" s="107">
        <f t="shared" si="0"/>
        <v>0</v>
      </c>
      <c r="G7" s="108">
        <v>0</v>
      </c>
      <c r="H7" s="109">
        <v>0</v>
      </c>
      <c r="I7" s="110">
        <f t="shared" si="1"/>
        <v>0</v>
      </c>
      <c r="J7" s="110">
        <f t="shared" si="2"/>
        <v>0</v>
      </c>
      <c r="K7" s="110">
        <f t="shared" si="3"/>
        <v>0</v>
      </c>
      <c r="L7" s="111">
        <v>0</v>
      </c>
    </row>
    <row r="8" spans="1:12" ht="15.75">
      <c r="A8" s="103"/>
      <c r="B8" s="104"/>
      <c r="C8" s="105"/>
      <c r="D8" s="105">
        <v>0</v>
      </c>
      <c r="E8" s="106"/>
      <c r="F8" s="107">
        <f t="shared" si="0"/>
        <v>0</v>
      </c>
      <c r="G8" s="108">
        <v>0</v>
      </c>
      <c r="H8" s="109">
        <v>0</v>
      </c>
      <c r="I8" s="110">
        <f t="shared" si="1"/>
        <v>0</v>
      </c>
      <c r="J8" s="110">
        <f t="shared" si="2"/>
        <v>0</v>
      </c>
      <c r="K8" s="110">
        <f t="shared" si="3"/>
        <v>0</v>
      </c>
      <c r="L8" s="111">
        <v>0</v>
      </c>
    </row>
    <row r="9" spans="1:12" ht="15.75">
      <c r="A9" s="103"/>
      <c r="B9" s="103"/>
      <c r="C9" s="103"/>
      <c r="D9" s="103">
        <v>0</v>
      </c>
      <c r="E9" s="106"/>
      <c r="F9" s="107">
        <f t="shared" si="0"/>
        <v>0</v>
      </c>
      <c r="G9" s="108">
        <v>0</v>
      </c>
      <c r="H9" s="109">
        <v>0</v>
      </c>
      <c r="I9" s="110">
        <f t="shared" si="1"/>
        <v>0</v>
      </c>
      <c r="J9" s="110">
        <f t="shared" si="2"/>
        <v>0</v>
      </c>
      <c r="K9" s="110">
        <f t="shared" si="3"/>
        <v>0</v>
      </c>
      <c r="L9" s="111">
        <v>0</v>
      </c>
    </row>
    <row r="10" spans="1:12" ht="15.75">
      <c r="A10" s="103"/>
      <c r="B10" s="103"/>
      <c r="C10" s="103"/>
      <c r="D10" s="103">
        <v>0</v>
      </c>
      <c r="E10" s="106"/>
      <c r="F10" s="107">
        <f t="shared" si="0"/>
        <v>0</v>
      </c>
      <c r="G10" s="108">
        <v>0</v>
      </c>
      <c r="H10" s="109">
        <v>0</v>
      </c>
      <c r="I10" s="110">
        <f t="shared" si="1"/>
        <v>0</v>
      </c>
      <c r="J10" s="110">
        <f t="shared" si="2"/>
        <v>0</v>
      </c>
      <c r="K10" s="110">
        <f t="shared" si="3"/>
        <v>0</v>
      </c>
      <c r="L10" s="111">
        <v>0</v>
      </c>
    </row>
    <row r="11" spans="1:12" ht="15.75">
      <c r="A11" s="103"/>
      <c r="B11" s="103"/>
      <c r="C11" s="103"/>
      <c r="D11" s="103">
        <v>0</v>
      </c>
      <c r="E11" s="106"/>
      <c r="F11" s="107">
        <f t="shared" si="0"/>
        <v>0</v>
      </c>
      <c r="G11" s="108">
        <v>0</v>
      </c>
      <c r="H11" s="109">
        <v>0</v>
      </c>
      <c r="I11" s="110">
        <f t="shared" si="1"/>
        <v>0</v>
      </c>
      <c r="J11" s="110">
        <f t="shared" si="2"/>
        <v>0</v>
      </c>
      <c r="K11" s="110">
        <f t="shared" si="3"/>
        <v>0</v>
      </c>
      <c r="L11" s="111">
        <v>0</v>
      </c>
    </row>
    <row r="12" spans="1:12" ht="15.75">
      <c r="A12" s="103"/>
      <c r="B12" s="103"/>
      <c r="C12" s="103"/>
      <c r="D12" s="103">
        <v>0</v>
      </c>
      <c r="E12" s="106"/>
      <c r="F12" s="107">
        <f t="shared" si="0"/>
        <v>0</v>
      </c>
      <c r="G12" s="108">
        <v>0</v>
      </c>
      <c r="H12" s="109">
        <v>0</v>
      </c>
      <c r="I12" s="110">
        <f t="shared" si="1"/>
        <v>0</v>
      </c>
      <c r="J12" s="110">
        <f t="shared" si="2"/>
        <v>0</v>
      </c>
      <c r="K12" s="110">
        <f t="shared" si="3"/>
        <v>0</v>
      </c>
      <c r="L12" s="111">
        <v>0</v>
      </c>
    </row>
    <row r="13" spans="1:12" ht="15.75">
      <c r="A13" s="103"/>
      <c r="B13" s="103"/>
      <c r="C13" s="103"/>
      <c r="D13" s="103">
        <v>0</v>
      </c>
      <c r="E13" s="106"/>
      <c r="F13" s="107">
        <f t="shared" si="0"/>
        <v>0</v>
      </c>
      <c r="G13" s="108">
        <v>0</v>
      </c>
      <c r="H13" s="109">
        <v>0</v>
      </c>
      <c r="I13" s="110">
        <f t="shared" si="1"/>
        <v>0</v>
      </c>
      <c r="J13" s="110">
        <f t="shared" si="2"/>
        <v>0</v>
      </c>
      <c r="K13" s="110">
        <f t="shared" si="3"/>
        <v>0</v>
      </c>
      <c r="L13" s="111">
        <v>0</v>
      </c>
    </row>
    <row r="14" spans="1:12" ht="15.75">
      <c r="A14" s="103"/>
      <c r="B14" s="103"/>
      <c r="C14" s="103"/>
      <c r="D14" s="103">
        <v>0</v>
      </c>
      <c r="E14" s="106"/>
      <c r="F14" s="107">
        <f t="shared" si="0"/>
        <v>0</v>
      </c>
      <c r="G14" s="108">
        <v>0</v>
      </c>
      <c r="H14" s="109">
        <v>0</v>
      </c>
      <c r="I14" s="110">
        <f t="shared" si="1"/>
        <v>0</v>
      </c>
      <c r="J14" s="110">
        <f t="shared" si="2"/>
        <v>0</v>
      </c>
      <c r="K14" s="110">
        <f t="shared" si="3"/>
        <v>0</v>
      </c>
      <c r="L14" s="111">
        <v>0</v>
      </c>
    </row>
    <row r="15" spans="1:12" ht="15.75">
      <c r="A15" s="103"/>
      <c r="B15" s="103"/>
      <c r="C15" s="103"/>
      <c r="D15" s="103">
        <v>0</v>
      </c>
      <c r="E15" s="106"/>
      <c r="F15" s="107">
        <f t="shared" si="0"/>
        <v>0</v>
      </c>
      <c r="G15" s="108">
        <v>0</v>
      </c>
      <c r="H15" s="109">
        <v>0</v>
      </c>
      <c r="I15" s="110">
        <f t="shared" si="1"/>
        <v>0</v>
      </c>
      <c r="J15" s="110">
        <f t="shared" si="2"/>
        <v>0</v>
      </c>
      <c r="K15" s="110">
        <f t="shared" si="3"/>
        <v>0</v>
      </c>
      <c r="L15" s="111">
        <v>0</v>
      </c>
    </row>
    <row r="16" spans="1:12" ht="15.75">
      <c r="A16" s="103"/>
      <c r="B16" s="103"/>
      <c r="C16" s="103"/>
      <c r="D16" s="103">
        <v>0</v>
      </c>
      <c r="E16" s="106"/>
      <c r="F16" s="107">
        <f t="shared" si="0"/>
        <v>0</v>
      </c>
      <c r="G16" s="108">
        <v>0</v>
      </c>
      <c r="H16" s="109">
        <v>0</v>
      </c>
      <c r="I16" s="110">
        <f t="shared" si="1"/>
        <v>0</v>
      </c>
      <c r="J16" s="110">
        <f t="shared" si="2"/>
        <v>0</v>
      </c>
      <c r="K16" s="110">
        <f t="shared" si="3"/>
        <v>0</v>
      </c>
      <c r="L16" s="111">
        <v>0</v>
      </c>
    </row>
    <row r="17" spans="1:12" ht="15.75">
      <c r="A17" s="103"/>
      <c r="B17" s="103"/>
      <c r="C17" s="103"/>
      <c r="D17" s="103">
        <v>0</v>
      </c>
      <c r="E17" s="106"/>
      <c r="F17" s="107">
        <f t="shared" si="0"/>
        <v>0</v>
      </c>
      <c r="G17" s="108">
        <v>0</v>
      </c>
      <c r="H17" s="109">
        <v>0</v>
      </c>
      <c r="I17" s="110">
        <f t="shared" si="1"/>
        <v>0</v>
      </c>
      <c r="J17" s="110">
        <f t="shared" si="2"/>
        <v>0</v>
      </c>
      <c r="K17" s="110">
        <f t="shared" si="3"/>
        <v>0</v>
      </c>
      <c r="L17" s="111">
        <v>0</v>
      </c>
    </row>
    <row r="18" spans="1:12" ht="15.75">
      <c r="A18" s="103"/>
      <c r="B18" s="103"/>
      <c r="C18" s="103"/>
      <c r="D18" s="103">
        <v>0</v>
      </c>
      <c r="E18" s="106"/>
      <c r="F18" s="107">
        <f t="shared" si="0"/>
        <v>0</v>
      </c>
      <c r="G18" s="108">
        <v>0</v>
      </c>
      <c r="H18" s="109">
        <v>0</v>
      </c>
      <c r="I18" s="110">
        <f t="shared" si="1"/>
        <v>0</v>
      </c>
      <c r="J18" s="110">
        <f t="shared" si="2"/>
        <v>0</v>
      </c>
      <c r="K18" s="110">
        <f t="shared" si="3"/>
        <v>0</v>
      </c>
      <c r="L18" s="111">
        <v>0</v>
      </c>
    </row>
    <row r="19" spans="1:12" ht="15.75">
      <c r="A19" s="103"/>
      <c r="B19" s="103"/>
      <c r="C19" s="103"/>
      <c r="D19" s="103">
        <v>0</v>
      </c>
      <c r="E19" s="106"/>
      <c r="F19" s="107">
        <f t="shared" si="0"/>
        <v>0</v>
      </c>
      <c r="G19" s="108">
        <v>0</v>
      </c>
      <c r="H19" s="109">
        <v>0</v>
      </c>
      <c r="I19" s="110">
        <f t="shared" si="1"/>
        <v>0</v>
      </c>
      <c r="J19" s="110">
        <f t="shared" si="2"/>
        <v>0</v>
      </c>
      <c r="K19" s="110">
        <f t="shared" si="3"/>
        <v>0</v>
      </c>
      <c r="L19" s="111">
        <v>0</v>
      </c>
    </row>
    <row r="20" spans="1:12" ht="15.75">
      <c r="A20" s="115"/>
      <c r="B20" s="115"/>
      <c r="C20" s="115"/>
      <c r="D20" s="103">
        <v>0</v>
      </c>
      <c r="E20" s="106"/>
      <c r="F20" s="107">
        <f t="shared" si="0"/>
        <v>0</v>
      </c>
      <c r="G20" s="116">
        <v>0</v>
      </c>
      <c r="H20" s="109">
        <v>0</v>
      </c>
      <c r="I20" s="110">
        <f t="shared" si="1"/>
        <v>0</v>
      </c>
      <c r="J20" s="110">
        <f t="shared" si="2"/>
        <v>0</v>
      </c>
      <c r="K20" s="110">
        <f t="shared" si="3"/>
        <v>0</v>
      </c>
      <c r="L20" s="111">
        <v>0</v>
      </c>
    </row>
    <row r="21" spans="6:12" s="117" customFormat="1" ht="15.75">
      <c r="F21" s="118" t="s">
        <v>68</v>
      </c>
      <c r="G21" s="119">
        <f>SUM(G3:G20)</f>
        <v>25</v>
      </c>
      <c r="H21" s="119">
        <f>SUM(H3:H20)</f>
        <v>0</v>
      </c>
      <c r="I21" s="120">
        <f>SUM(I3:I20)</f>
        <v>7675</v>
      </c>
      <c r="J21" s="121">
        <f>SUM(J3:J20)</f>
        <v>4000</v>
      </c>
      <c r="K21" s="122"/>
      <c r="L21" s="123">
        <f>SUM(L3:L20)</f>
        <v>3675</v>
      </c>
    </row>
    <row r="22" spans="1:11" ht="15.75">
      <c r="A22" s="124" t="s">
        <v>101</v>
      </c>
      <c r="B22" s="125"/>
      <c r="C22" s="125"/>
      <c r="D22" s="125"/>
      <c r="E22" s="125"/>
      <c r="F22" s="126">
        <v>4000</v>
      </c>
      <c r="G22" s="157" t="s">
        <v>102</v>
      </c>
      <c r="H22" s="157"/>
      <c r="I22" s="157"/>
      <c r="J22" s="127">
        <f>F22/340</f>
        <v>11.764705882352942</v>
      </c>
      <c r="K22" s="88"/>
    </row>
    <row r="23" spans="1:11" ht="15.75">
      <c r="A23" s="128" t="s">
        <v>103</v>
      </c>
      <c r="B23" s="129"/>
      <c r="C23" s="129"/>
      <c r="D23" s="129"/>
      <c r="E23" s="129"/>
      <c r="F23" s="130">
        <f>F22/G21</f>
        <v>160</v>
      </c>
      <c r="G23" s="158" t="s">
        <v>104</v>
      </c>
      <c r="H23" s="158"/>
      <c r="I23" s="158"/>
      <c r="J23" s="131">
        <f>F22/170</f>
        <v>23.529411764705884</v>
      </c>
      <c r="K23" s="88"/>
    </row>
    <row r="24" spans="1:11" ht="15.75">
      <c r="A24" s="132" t="s">
        <v>12</v>
      </c>
      <c r="B24" s="133"/>
      <c r="C24" s="133"/>
      <c r="D24" s="133"/>
      <c r="E24" s="133"/>
      <c r="F24" s="134">
        <f>I21/G21</f>
        <v>307</v>
      </c>
      <c r="G24" s="158" t="s">
        <v>19</v>
      </c>
      <c r="H24" s="158"/>
      <c r="I24" s="158"/>
      <c r="J24" s="135">
        <f>J21-F22</f>
        <v>0</v>
      </c>
      <c r="K24" s="88"/>
    </row>
    <row r="25" spans="1:11" ht="15.75">
      <c r="A25" s="128" t="s">
        <v>13</v>
      </c>
      <c r="B25" s="129"/>
      <c r="C25" s="129"/>
      <c r="D25" s="129"/>
      <c r="E25" s="129"/>
      <c r="F25" s="136">
        <f>F23/F24</f>
        <v>0.5211726384364821</v>
      </c>
      <c r="G25" s="137" t="s">
        <v>105</v>
      </c>
      <c r="H25" s="138"/>
      <c r="I25" s="139"/>
      <c r="J25" s="140" t="str">
        <f>IF(J24&gt;0.5,"SI","NO")</f>
        <v>NO</v>
      </c>
      <c r="K25" s="88"/>
    </row>
    <row r="26" spans="1:11" ht="15.75">
      <c r="A26" s="132" t="s">
        <v>106</v>
      </c>
      <c r="B26" s="133"/>
      <c r="C26" s="133"/>
      <c r="D26" s="133"/>
      <c r="E26" s="133"/>
      <c r="F26" s="141" t="str">
        <f>IF(F23&gt;=F24,"Eccessiva","Ottimale")</f>
        <v>Ottimale</v>
      </c>
      <c r="G26" s="137" t="s">
        <v>21</v>
      </c>
      <c r="H26" s="138"/>
      <c r="I26" s="139"/>
      <c r="J26" s="140" t="str">
        <f>IF(J24&lt;-0.5,"SI","NO")</f>
        <v>NO</v>
      </c>
      <c r="K26" s="88"/>
    </row>
    <row r="27" spans="1:11" ht="15.75">
      <c r="A27" s="142" t="s">
        <v>15</v>
      </c>
      <c r="B27" s="143"/>
      <c r="C27" s="143"/>
      <c r="D27" s="143"/>
      <c r="E27" s="143"/>
      <c r="F27" s="144">
        <f>J21/G21</f>
        <v>160</v>
      </c>
      <c r="G27" s="88"/>
      <c r="H27" s="90"/>
      <c r="K27" s="88"/>
    </row>
    <row r="28" spans="1:11" ht="15.75">
      <c r="A28" s="145" t="s">
        <v>16</v>
      </c>
      <c r="B28" s="146"/>
      <c r="C28" s="146"/>
      <c r="D28" s="146"/>
      <c r="E28" s="146"/>
      <c r="F28" s="147" t="str">
        <f>IF(F27&gt;340,"Superato","Non Superato")</f>
        <v>Non Superato</v>
      </c>
      <c r="G28" s="88"/>
      <c r="H28" s="90"/>
      <c r="K28" s="88"/>
    </row>
    <row r="29" spans="1:11" ht="16.5" thickBot="1">
      <c r="A29" s="148" t="s">
        <v>17</v>
      </c>
      <c r="B29" s="149"/>
      <c r="C29" s="149"/>
      <c r="D29" s="149"/>
      <c r="E29" s="149"/>
      <c r="F29" s="150" t="str">
        <f>IF(F27&gt;170,"Superato","Non Superato")</f>
        <v>Non Superato</v>
      </c>
      <c r="G29" s="88"/>
      <c r="H29" s="90"/>
      <c r="K29" s="88"/>
    </row>
    <row r="30" spans="1:11" ht="16.5" thickBot="1">
      <c r="A30" s="148" t="s">
        <v>111</v>
      </c>
      <c r="B30" s="149"/>
      <c r="C30" s="149"/>
      <c r="D30" s="149"/>
      <c r="E30" s="149"/>
      <c r="F30" s="150" t="str">
        <f>IF(F27&gt;210,"Superato","Non Superato")</f>
        <v>Non Superato</v>
      </c>
      <c r="K30" s="88"/>
    </row>
    <row r="31" ht="15.75">
      <c r="K31" s="88"/>
    </row>
    <row r="32" ht="15.75">
      <c r="K32" s="88"/>
    </row>
    <row r="33" ht="15.75">
      <c r="K33" s="88"/>
    </row>
    <row r="34" ht="15.75">
      <c r="K34" s="88"/>
    </row>
    <row r="35" ht="15.75">
      <c r="K35" s="88"/>
    </row>
    <row r="36" ht="15.75">
      <c r="K36" s="88"/>
    </row>
    <row r="37" ht="15.75">
      <c r="K37" s="88"/>
    </row>
    <row r="38" ht="15.75">
      <c r="K38" s="88"/>
    </row>
    <row r="39" ht="15.75">
      <c r="K39" s="88"/>
    </row>
    <row r="40" ht="15.75">
      <c r="K40" s="88"/>
    </row>
    <row r="41" ht="15.75">
      <c r="K41" s="88"/>
    </row>
    <row r="42" ht="15.75">
      <c r="K42" s="88"/>
    </row>
    <row r="43" ht="15.75">
      <c r="K43" s="88"/>
    </row>
    <row r="44" ht="15.75">
      <c r="K44" s="88"/>
    </row>
    <row r="45" ht="15.75">
      <c r="K45" s="88"/>
    </row>
    <row r="46" ht="15.75">
      <c r="K46" s="88"/>
    </row>
    <row r="47" ht="15.75">
      <c r="K47" s="88"/>
    </row>
    <row r="48" ht="15.75">
      <c r="K48" s="88"/>
    </row>
    <row r="49" ht="15.75">
      <c r="K49" s="88"/>
    </row>
    <row r="50" ht="15.75">
      <c r="K50" s="88"/>
    </row>
    <row r="51" ht="15.75">
      <c r="K51" s="88"/>
    </row>
    <row r="52" ht="15.75">
      <c r="K52" s="88"/>
    </row>
    <row r="53" ht="15.75">
      <c r="K53" s="88"/>
    </row>
    <row r="54" ht="15.75">
      <c r="K54" s="88"/>
    </row>
    <row r="55" ht="15.75">
      <c r="K55" s="88"/>
    </row>
    <row r="56" ht="15.75">
      <c r="K56" s="88"/>
    </row>
    <row r="57" ht="15.75">
      <c r="K57" s="88"/>
    </row>
    <row r="58" ht="15.75">
      <c r="K58" s="88"/>
    </row>
    <row r="59" ht="15.75">
      <c r="K59" s="88"/>
    </row>
    <row r="60" ht="15.75">
      <c r="K60" s="88"/>
    </row>
    <row r="61" ht="15.75">
      <c r="K61" s="88"/>
    </row>
    <row r="62" ht="15.75">
      <c r="K62" s="88"/>
    </row>
    <row r="63" ht="15.75">
      <c r="K63" s="88"/>
    </row>
    <row r="64" ht="15.75">
      <c r="K64" s="88"/>
    </row>
    <row r="65" ht="15.75">
      <c r="K65" s="88"/>
    </row>
    <row r="66" ht="15.75">
      <c r="K66" s="88"/>
    </row>
    <row r="67" ht="15.75">
      <c r="K67" s="88"/>
    </row>
    <row r="68" ht="15.75">
      <c r="K68" s="88"/>
    </row>
    <row r="69" ht="15.75">
      <c r="K69" s="88"/>
    </row>
    <row r="70" ht="15.75">
      <c r="K70" s="88"/>
    </row>
    <row r="71" ht="15.75">
      <c r="K71" s="88"/>
    </row>
    <row r="72" ht="15.75">
      <c r="K72" s="88"/>
    </row>
    <row r="73" ht="15.75">
      <c r="K73" s="88"/>
    </row>
    <row r="74" ht="15.75">
      <c r="K74" s="88"/>
    </row>
    <row r="75" ht="15.75">
      <c r="K75" s="88"/>
    </row>
    <row r="76" ht="15.75">
      <c r="K76" s="88"/>
    </row>
    <row r="77" ht="15.75">
      <c r="K77" s="88"/>
    </row>
    <row r="78" ht="15.75">
      <c r="K78" s="88"/>
    </row>
    <row r="79" ht="15.75">
      <c r="K79" s="88"/>
    </row>
    <row r="80" ht="15.75">
      <c r="K80" s="88"/>
    </row>
    <row r="81" ht="15.75">
      <c r="K81" s="88"/>
    </row>
    <row r="82" ht="15.75">
      <c r="K82" s="88"/>
    </row>
    <row r="83" ht="15.75">
      <c r="K83" s="88"/>
    </row>
    <row r="84" ht="15.75">
      <c r="K84" s="88"/>
    </row>
    <row r="85" ht="15.75">
      <c r="K85" s="88"/>
    </row>
    <row r="86" ht="15.75">
      <c r="K86" s="88"/>
    </row>
    <row r="87" ht="15.75">
      <c r="K87" s="88"/>
    </row>
    <row r="88" ht="15.75">
      <c r="K88" s="88"/>
    </row>
    <row r="89" ht="15.75">
      <c r="K89" s="88"/>
    </row>
  </sheetData>
  <sheetProtection password="CC5A" sheet="1" formatCells="0" formatColumns="0" formatRows="0"/>
  <mergeCells count="5">
    <mergeCell ref="B1:G1"/>
    <mergeCell ref="H1:I1"/>
    <mergeCell ref="G22:I22"/>
    <mergeCell ref="G23:I23"/>
    <mergeCell ref="G24:I24"/>
  </mergeCells>
  <printOptions/>
  <pageMargins left="0.2798611111111111" right="0.25972222222222224" top="0.4701388888888889" bottom="0.5402777777777779" header="0.25" footer="0.2902777777777778"/>
  <pageSetup horizontalDpi="300" verticalDpi="300" orientation="landscape" paperSize="9"/>
  <headerFooter alignWithMargins="0">
    <oddHeader xml:space="preserve">&amp;CPUA Completo </oddHeader>
    <oddFooter>&amp;RIl Tecnico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3" width="28.57421875" style="0" customWidth="1"/>
    <col min="4" max="4" width="10.00390625" style="0" customWidth="1"/>
    <col min="5" max="5" width="11.28125" style="18" customWidth="1"/>
  </cols>
  <sheetData>
    <row r="1" spans="1:8" s="25" customFormat="1" ht="48.75" customHeight="1">
      <c r="A1" s="19" t="s">
        <v>27</v>
      </c>
      <c r="B1" s="20" t="s">
        <v>28</v>
      </c>
      <c r="C1" s="21" t="s">
        <v>29</v>
      </c>
      <c r="D1" s="22" t="s">
        <v>30</v>
      </c>
      <c r="E1" s="23" t="s">
        <v>31</v>
      </c>
      <c r="F1" s="24" t="s">
        <v>32</v>
      </c>
      <c r="G1" s="24" t="s">
        <v>33</v>
      </c>
      <c r="H1" s="24" t="s">
        <v>34</v>
      </c>
    </row>
    <row r="2" spans="1:8" ht="15">
      <c r="A2" s="26" t="s">
        <v>35</v>
      </c>
      <c r="B2" s="26" t="s">
        <v>36</v>
      </c>
      <c r="C2" s="26" t="s">
        <v>37</v>
      </c>
      <c r="D2" s="27" t="s">
        <v>38</v>
      </c>
      <c r="E2" s="28">
        <v>91</v>
      </c>
      <c r="F2" s="29">
        <f aca="true" t="shared" si="0" ref="F2:F26">IF(D2="Alta",E2,"")</f>
        <v>91</v>
      </c>
      <c r="G2" s="29">
        <f aca="true" t="shared" si="1" ref="G2:G26">IF(D2="Media",E2,"")</f>
      </c>
      <c r="H2" s="30">
        <f aca="true" t="shared" si="2" ref="H2:H26">IF(D2="Bassa",E2,"")</f>
      </c>
    </row>
    <row r="3" spans="1:8" ht="15">
      <c r="A3" s="31" t="s">
        <v>39</v>
      </c>
      <c r="B3" s="31" t="s">
        <v>40</v>
      </c>
      <c r="C3" s="31" t="s">
        <v>41</v>
      </c>
      <c r="D3" s="32" t="s">
        <v>42</v>
      </c>
      <c r="E3" s="33">
        <v>21</v>
      </c>
      <c r="F3" s="34">
        <f t="shared" si="0"/>
      </c>
      <c r="G3" s="34">
        <f t="shared" si="1"/>
        <v>21</v>
      </c>
      <c r="H3" s="35">
        <f t="shared" si="2"/>
      </c>
    </row>
    <row r="4" spans="1:8" ht="15">
      <c r="A4" s="31"/>
      <c r="B4" s="31" t="s">
        <v>40</v>
      </c>
      <c r="C4" s="31" t="s">
        <v>37</v>
      </c>
      <c r="D4" s="32" t="s">
        <v>43</v>
      </c>
      <c r="E4" s="33">
        <v>11</v>
      </c>
      <c r="F4" s="34">
        <f t="shared" si="0"/>
      </c>
      <c r="G4" s="34">
        <f t="shared" si="1"/>
      </c>
      <c r="H4" s="35">
        <f t="shared" si="2"/>
        <v>11</v>
      </c>
    </row>
    <row r="5" spans="1:8" ht="15">
      <c r="A5" s="31"/>
      <c r="B5" s="31" t="s">
        <v>44</v>
      </c>
      <c r="C5" s="31" t="s">
        <v>45</v>
      </c>
      <c r="D5" s="32" t="s">
        <v>38</v>
      </c>
      <c r="E5" s="33">
        <v>0</v>
      </c>
      <c r="F5" s="34">
        <f t="shared" si="0"/>
        <v>0</v>
      </c>
      <c r="G5" s="34">
        <f t="shared" si="1"/>
      </c>
      <c r="H5" s="35">
        <f t="shared" si="2"/>
      </c>
    </row>
    <row r="6" spans="1:8" ht="15">
      <c r="A6" s="36"/>
      <c r="B6" s="36" t="s">
        <v>44</v>
      </c>
      <c r="C6" s="36" t="s">
        <v>46</v>
      </c>
      <c r="D6" s="37" t="s">
        <v>42</v>
      </c>
      <c r="E6" s="38">
        <v>0</v>
      </c>
      <c r="F6" s="39">
        <f t="shared" si="0"/>
      </c>
      <c r="G6" s="39">
        <f t="shared" si="1"/>
        <v>0</v>
      </c>
      <c r="H6" s="40">
        <f t="shared" si="2"/>
      </c>
    </row>
    <row r="7" spans="1:8" ht="15">
      <c r="A7" s="31" t="s">
        <v>47</v>
      </c>
      <c r="B7" s="31" t="s">
        <v>48</v>
      </c>
      <c r="C7" s="31" t="s">
        <v>49</v>
      </c>
      <c r="D7" s="41" t="s">
        <v>42</v>
      </c>
      <c r="E7" s="42">
        <v>0</v>
      </c>
      <c r="F7" s="43">
        <f t="shared" si="0"/>
      </c>
      <c r="G7" s="43">
        <f t="shared" si="1"/>
        <v>0</v>
      </c>
      <c r="H7" s="44">
        <f t="shared" si="2"/>
      </c>
    </row>
    <row r="8" spans="1:8" ht="15">
      <c r="A8" s="31" t="s">
        <v>50</v>
      </c>
      <c r="B8" s="31" t="s">
        <v>48</v>
      </c>
      <c r="C8" s="31" t="s">
        <v>37</v>
      </c>
      <c r="D8" s="32" t="s">
        <v>43</v>
      </c>
      <c r="E8" s="33">
        <v>0</v>
      </c>
      <c r="F8" s="34">
        <f t="shared" si="0"/>
      </c>
      <c r="G8" s="34">
        <f t="shared" si="1"/>
      </c>
      <c r="H8" s="35">
        <f t="shared" si="2"/>
        <v>0</v>
      </c>
    </row>
    <row r="9" spans="1:8" ht="15">
      <c r="A9" s="31"/>
      <c r="B9" s="31" t="s">
        <v>51</v>
      </c>
      <c r="C9" s="31" t="s">
        <v>52</v>
      </c>
      <c r="D9" s="32" t="s">
        <v>42</v>
      </c>
      <c r="E9" s="33">
        <v>0</v>
      </c>
      <c r="F9" s="34">
        <f t="shared" si="0"/>
      </c>
      <c r="G9" s="34">
        <f t="shared" si="1"/>
        <v>0</v>
      </c>
      <c r="H9" s="35">
        <f t="shared" si="2"/>
      </c>
    </row>
    <row r="10" spans="1:8" ht="15">
      <c r="A10" s="26" t="s">
        <v>53</v>
      </c>
      <c r="B10" s="26" t="s">
        <v>54</v>
      </c>
      <c r="C10" s="26" t="s">
        <v>55</v>
      </c>
      <c r="D10" s="27" t="s">
        <v>38</v>
      </c>
      <c r="E10" s="28">
        <v>0</v>
      </c>
      <c r="F10" s="29">
        <f t="shared" si="0"/>
        <v>0</v>
      </c>
      <c r="G10" s="29">
        <f t="shared" si="1"/>
      </c>
      <c r="H10" s="30">
        <f t="shared" si="2"/>
      </c>
    </row>
    <row r="11" spans="1:8" ht="15">
      <c r="A11" s="31"/>
      <c r="B11" s="31" t="s">
        <v>56</v>
      </c>
      <c r="C11" s="31" t="s">
        <v>45</v>
      </c>
      <c r="D11" s="32" t="s">
        <v>38</v>
      </c>
      <c r="E11" s="33">
        <v>0</v>
      </c>
      <c r="F11" s="34">
        <f t="shared" si="0"/>
        <v>0</v>
      </c>
      <c r="G11" s="34">
        <f t="shared" si="1"/>
      </c>
      <c r="H11" s="35">
        <f t="shared" si="2"/>
      </c>
    </row>
    <row r="12" spans="1:8" ht="15">
      <c r="A12" s="31"/>
      <c r="B12" s="31" t="s">
        <v>44</v>
      </c>
      <c r="C12" s="31" t="s">
        <v>57</v>
      </c>
      <c r="D12" s="32" t="s">
        <v>42</v>
      </c>
      <c r="E12" s="33">
        <v>0</v>
      </c>
      <c r="F12" s="34">
        <f t="shared" si="0"/>
      </c>
      <c r="G12" s="34">
        <f t="shared" si="1"/>
        <v>0</v>
      </c>
      <c r="H12" s="35">
        <f t="shared" si="2"/>
      </c>
    </row>
    <row r="13" spans="1:8" ht="15">
      <c r="A13" s="36"/>
      <c r="B13" s="36" t="s">
        <v>58</v>
      </c>
      <c r="C13" s="36" t="s">
        <v>52</v>
      </c>
      <c r="D13" s="37" t="s">
        <v>42</v>
      </c>
      <c r="E13" s="38">
        <v>0</v>
      </c>
      <c r="F13" s="39">
        <f t="shared" si="0"/>
      </c>
      <c r="G13" s="39">
        <f t="shared" si="1"/>
        <v>0</v>
      </c>
      <c r="H13" s="40">
        <f t="shared" si="2"/>
      </c>
    </row>
    <row r="14" spans="1:8" ht="25.5">
      <c r="A14" s="45" t="s">
        <v>59</v>
      </c>
      <c r="B14" s="26" t="s">
        <v>36</v>
      </c>
      <c r="C14" s="26" t="s">
        <v>41</v>
      </c>
      <c r="D14" s="27" t="s">
        <v>38</v>
      </c>
      <c r="E14" s="28">
        <v>0</v>
      </c>
      <c r="F14" s="29">
        <f t="shared" si="0"/>
        <v>0</v>
      </c>
      <c r="G14" s="29">
        <f t="shared" si="1"/>
      </c>
      <c r="H14" s="30">
        <f t="shared" si="2"/>
      </c>
    </row>
    <row r="15" spans="1:8" ht="15">
      <c r="A15" s="46"/>
      <c r="B15" s="31" t="s">
        <v>36</v>
      </c>
      <c r="C15" s="31" t="s">
        <v>37</v>
      </c>
      <c r="D15" s="41" t="s">
        <v>42</v>
      </c>
      <c r="E15" s="42">
        <v>0</v>
      </c>
      <c r="F15" s="43">
        <f t="shared" si="0"/>
      </c>
      <c r="G15" s="43">
        <f t="shared" si="1"/>
        <v>0</v>
      </c>
      <c r="H15" s="44">
        <f t="shared" si="2"/>
      </c>
    </row>
    <row r="16" spans="1:8" ht="15">
      <c r="A16" s="47"/>
      <c r="B16" s="31" t="s">
        <v>40</v>
      </c>
      <c r="C16" s="31" t="s">
        <v>41</v>
      </c>
      <c r="D16" s="32" t="s">
        <v>42</v>
      </c>
      <c r="E16" s="33">
        <v>0</v>
      </c>
      <c r="F16" s="34">
        <f t="shared" si="0"/>
      </c>
      <c r="G16" s="34">
        <f t="shared" si="1"/>
        <v>0</v>
      </c>
      <c r="H16" s="35">
        <f t="shared" si="2"/>
      </c>
    </row>
    <row r="17" spans="1:8" ht="15">
      <c r="A17" s="47"/>
      <c r="B17" s="31" t="s">
        <v>40</v>
      </c>
      <c r="C17" s="31" t="s">
        <v>37</v>
      </c>
      <c r="D17" s="32" t="s">
        <v>43</v>
      </c>
      <c r="E17" s="33">
        <v>0</v>
      </c>
      <c r="F17" s="34">
        <f t="shared" si="0"/>
      </c>
      <c r="G17" s="34">
        <f t="shared" si="1"/>
      </c>
      <c r="H17" s="35">
        <f t="shared" si="2"/>
        <v>0</v>
      </c>
    </row>
    <row r="18" spans="1:8" ht="15">
      <c r="A18" s="31"/>
      <c r="B18" s="31" t="s">
        <v>60</v>
      </c>
      <c r="C18" s="31" t="s">
        <v>45</v>
      </c>
      <c r="D18" s="32" t="s">
        <v>38</v>
      </c>
      <c r="E18" s="33">
        <v>0</v>
      </c>
      <c r="F18" s="34">
        <f t="shared" si="0"/>
        <v>0</v>
      </c>
      <c r="G18" s="34">
        <f t="shared" si="1"/>
      </c>
      <c r="H18" s="35">
        <f t="shared" si="2"/>
      </c>
    </row>
    <row r="19" spans="1:8" ht="15">
      <c r="A19" s="31"/>
      <c r="B19" s="31" t="s">
        <v>60</v>
      </c>
      <c r="C19" s="31" t="s">
        <v>46</v>
      </c>
      <c r="D19" s="32" t="s">
        <v>42</v>
      </c>
      <c r="E19" s="33">
        <v>0</v>
      </c>
      <c r="F19" s="34">
        <f t="shared" si="0"/>
      </c>
      <c r="G19" s="34">
        <f t="shared" si="1"/>
        <v>0</v>
      </c>
      <c r="H19" s="35">
        <f t="shared" si="2"/>
      </c>
    </row>
    <row r="20" spans="1:8" ht="15">
      <c r="A20" s="31"/>
      <c r="B20" s="31" t="s">
        <v>61</v>
      </c>
      <c r="C20" s="31" t="s">
        <v>45</v>
      </c>
      <c r="D20" s="32" t="s">
        <v>38</v>
      </c>
      <c r="E20" s="33">
        <v>0</v>
      </c>
      <c r="F20" s="34">
        <f t="shared" si="0"/>
        <v>0</v>
      </c>
      <c r="G20" s="34">
        <f t="shared" si="1"/>
      </c>
      <c r="H20" s="35">
        <f t="shared" si="2"/>
      </c>
    </row>
    <row r="21" spans="1:8" ht="15">
      <c r="A21" s="31"/>
      <c r="B21" s="31" t="s">
        <v>61</v>
      </c>
      <c r="C21" s="31" t="s">
        <v>46</v>
      </c>
      <c r="D21" s="32" t="s">
        <v>42</v>
      </c>
      <c r="E21" s="33">
        <v>0</v>
      </c>
      <c r="F21" s="34">
        <f t="shared" si="0"/>
      </c>
      <c r="G21" s="34">
        <f t="shared" si="1"/>
        <v>0</v>
      </c>
      <c r="H21" s="35">
        <f t="shared" si="2"/>
      </c>
    </row>
    <row r="22" spans="1:8" ht="15">
      <c r="A22" s="31"/>
      <c r="B22" s="31" t="s">
        <v>62</v>
      </c>
      <c r="C22" s="31" t="s">
        <v>45</v>
      </c>
      <c r="D22" s="32" t="s">
        <v>42</v>
      </c>
      <c r="E22" s="33">
        <v>0</v>
      </c>
      <c r="F22" s="34">
        <f t="shared" si="0"/>
      </c>
      <c r="G22" s="34">
        <f t="shared" si="1"/>
        <v>0</v>
      </c>
      <c r="H22" s="35">
        <f t="shared" si="2"/>
      </c>
    </row>
    <row r="23" spans="1:8" ht="15">
      <c r="A23" s="36"/>
      <c r="B23" s="36" t="s">
        <v>62</v>
      </c>
      <c r="C23" s="36" t="s">
        <v>46</v>
      </c>
      <c r="D23" s="37" t="s">
        <v>43</v>
      </c>
      <c r="E23" s="38">
        <v>0</v>
      </c>
      <c r="F23" s="39">
        <f t="shared" si="0"/>
      </c>
      <c r="G23" s="39">
        <f t="shared" si="1"/>
      </c>
      <c r="H23" s="40">
        <f t="shared" si="2"/>
        <v>0</v>
      </c>
    </row>
    <row r="24" spans="1:8" ht="15">
      <c r="A24" s="26" t="s">
        <v>63</v>
      </c>
      <c r="B24" s="26" t="s">
        <v>64</v>
      </c>
      <c r="C24" s="26"/>
      <c r="D24" s="27" t="s">
        <v>43</v>
      </c>
      <c r="E24" s="28">
        <v>0</v>
      </c>
      <c r="F24" s="29">
        <f t="shared" si="0"/>
      </c>
      <c r="G24" s="29">
        <f t="shared" si="1"/>
      </c>
      <c r="H24" s="30">
        <f t="shared" si="2"/>
        <v>0</v>
      </c>
    </row>
    <row r="25" spans="1:8" ht="15">
      <c r="A25" s="31"/>
      <c r="B25" s="31" t="s">
        <v>65</v>
      </c>
      <c r="C25" s="31" t="s">
        <v>66</v>
      </c>
      <c r="D25" s="32" t="s">
        <v>38</v>
      </c>
      <c r="E25" s="33">
        <v>0</v>
      </c>
      <c r="F25" s="34">
        <f t="shared" si="0"/>
        <v>0</v>
      </c>
      <c r="G25" s="34">
        <f t="shared" si="1"/>
      </c>
      <c r="H25" s="35">
        <f t="shared" si="2"/>
      </c>
    </row>
    <row r="26" spans="1:8" ht="15">
      <c r="A26" s="36"/>
      <c r="B26" s="36" t="s">
        <v>65</v>
      </c>
      <c r="C26" s="36" t="s">
        <v>67</v>
      </c>
      <c r="D26" s="37" t="s">
        <v>42</v>
      </c>
      <c r="E26" s="38">
        <v>0</v>
      </c>
      <c r="F26" s="39">
        <f t="shared" si="0"/>
      </c>
      <c r="G26" s="39">
        <f t="shared" si="1"/>
        <v>0</v>
      </c>
      <c r="H26" s="40">
        <f t="shared" si="2"/>
      </c>
    </row>
    <row r="27" spans="4:8" ht="15">
      <c r="D27" s="48" t="s">
        <v>68</v>
      </c>
      <c r="E27" s="49">
        <f>SUM(E2:E26)</f>
        <v>123</v>
      </c>
      <c r="F27" s="50">
        <f>SUM(F2:F26)</f>
        <v>91</v>
      </c>
      <c r="G27" s="50">
        <f>SUM(G2:G26)</f>
        <v>21</v>
      </c>
      <c r="H27" s="50">
        <f>SUM(H2:H26)</f>
        <v>11</v>
      </c>
    </row>
    <row r="28" spans="2:3" ht="18.75">
      <c r="B28" s="51" t="s">
        <v>30</v>
      </c>
      <c r="C28" s="52" t="s">
        <v>69</v>
      </c>
    </row>
    <row r="29" spans="2:3" ht="18.75">
      <c r="B29" s="53" t="s">
        <v>38</v>
      </c>
      <c r="C29" s="53">
        <f>F27</f>
        <v>91</v>
      </c>
    </row>
    <row r="30" spans="2:3" ht="18.75">
      <c r="B30" s="53" t="s">
        <v>42</v>
      </c>
      <c r="C30" s="53">
        <f>G27</f>
        <v>21</v>
      </c>
    </row>
    <row r="31" spans="2:3" ht="18.75">
      <c r="B31" s="53" t="s">
        <v>43</v>
      </c>
      <c r="C31" s="53">
        <f>H27</f>
        <v>11</v>
      </c>
    </row>
    <row r="32" spans="2:3" ht="18.75">
      <c r="B32" s="54" t="s">
        <v>70</v>
      </c>
      <c r="C32" s="51">
        <f>SUM(C29:F31)</f>
        <v>123</v>
      </c>
    </row>
  </sheetData>
  <sheetProtection password="CC5A" sheet="1" formatCells="0" formatColumns="0" formatRows="0"/>
  <printOptions/>
  <pageMargins left="0.4701388888888889" right="0.25" top="0.3402777777777778" bottom="0.4305555555555556" header="0.25" footer="0.2902777777777778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D2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7.140625" style="55" customWidth="1"/>
    <col min="2" max="2" width="13.57421875" style="55" customWidth="1"/>
    <col min="3" max="3" width="12.28125" style="55" customWidth="1"/>
    <col min="4" max="4" width="13.8515625" style="55" customWidth="1"/>
    <col min="5" max="16384" width="9.140625" style="55" customWidth="1"/>
  </cols>
  <sheetData>
    <row r="1" spans="1:4" ht="22.5" customHeight="1">
      <c r="A1" s="153" t="s">
        <v>71</v>
      </c>
      <c r="B1" s="153"/>
      <c r="C1" s="153"/>
      <c r="D1" s="153"/>
    </row>
    <row r="2" spans="1:4" ht="41.25" customHeight="1">
      <c r="A2" s="56" t="s">
        <v>30</v>
      </c>
      <c r="B2" s="57" t="s">
        <v>72</v>
      </c>
      <c r="C2" s="58" t="s">
        <v>73</v>
      </c>
      <c r="D2" s="59" t="s">
        <v>74</v>
      </c>
    </row>
    <row r="3" spans="1:4" ht="18.75">
      <c r="A3" s="56" t="s">
        <v>38</v>
      </c>
      <c r="B3" s="60">
        <v>0.62</v>
      </c>
      <c r="C3" s="61">
        <v>0.55</v>
      </c>
      <c r="D3" s="56">
        <v>0.48</v>
      </c>
    </row>
    <row r="4" spans="1:4" ht="18.75">
      <c r="A4" s="56" t="s">
        <v>42</v>
      </c>
      <c r="B4" s="60">
        <v>0.45</v>
      </c>
      <c r="C4" s="61">
        <v>0.41</v>
      </c>
      <c r="D4" s="56">
        <v>0.36</v>
      </c>
    </row>
    <row r="5" spans="1:4" ht="18.75">
      <c r="A5" s="56" t="s">
        <v>43</v>
      </c>
      <c r="B5" s="60">
        <v>0.28</v>
      </c>
      <c r="C5" s="61">
        <v>0.26</v>
      </c>
      <c r="D5" s="56">
        <v>0.24</v>
      </c>
    </row>
    <row r="6" spans="1:4" ht="18.75">
      <c r="A6" s="62"/>
      <c r="B6" s="63"/>
      <c r="C6" s="64"/>
      <c r="D6" s="62"/>
    </row>
    <row r="7" spans="1:4" ht="18.75">
      <c r="A7" s="153" t="s">
        <v>75</v>
      </c>
      <c r="B7" s="153"/>
      <c r="C7" s="153"/>
      <c r="D7" s="153"/>
    </row>
    <row r="8" spans="1:4" ht="37.5">
      <c r="A8" s="56" t="s">
        <v>30</v>
      </c>
      <c r="B8" s="57" t="s">
        <v>31</v>
      </c>
      <c r="C8" s="58" t="s">
        <v>31</v>
      </c>
      <c r="D8" s="59" t="s">
        <v>31</v>
      </c>
    </row>
    <row r="9" spans="1:4" ht="18.75">
      <c r="A9" s="56" t="s">
        <v>38</v>
      </c>
      <c r="B9" s="65">
        <v>0</v>
      </c>
      <c r="C9" s="66">
        <v>91</v>
      </c>
      <c r="D9" s="67">
        <v>0</v>
      </c>
    </row>
    <row r="10" spans="1:4" ht="18.75">
      <c r="A10" s="56" t="s">
        <v>42</v>
      </c>
      <c r="B10" s="65">
        <v>0</v>
      </c>
      <c r="C10" s="66">
        <v>21</v>
      </c>
      <c r="D10" s="67">
        <v>0</v>
      </c>
    </row>
    <row r="11" spans="1:4" ht="18.75">
      <c r="A11" s="56" t="s">
        <v>43</v>
      </c>
      <c r="B11" s="65">
        <v>0</v>
      </c>
      <c r="C11" s="66">
        <v>11</v>
      </c>
      <c r="D11" s="67">
        <v>0</v>
      </c>
    </row>
    <row r="12" spans="1:4" ht="18.75">
      <c r="A12" s="62" t="s">
        <v>70</v>
      </c>
      <c r="B12" s="60">
        <f>SUM(B9:D11)</f>
        <v>123</v>
      </c>
      <c r="C12" s="64"/>
      <c r="D12" s="62"/>
    </row>
    <row r="13" spans="1:4" ht="18.75">
      <c r="A13" s="62"/>
      <c r="B13" s="63"/>
      <c r="C13" s="64"/>
      <c r="D13" s="62"/>
    </row>
    <row r="14" spans="1:4" ht="18.75">
      <c r="A14" s="153" t="s">
        <v>76</v>
      </c>
      <c r="B14" s="153"/>
      <c r="C14" s="153"/>
      <c r="D14" s="153"/>
    </row>
    <row r="15" spans="1:4" ht="18.75">
      <c r="A15" s="56" t="s">
        <v>30</v>
      </c>
      <c r="B15" s="57" t="s">
        <v>77</v>
      </c>
      <c r="C15" s="58" t="s">
        <v>77</v>
      </c>
      <c r="D15" s="59" t="s">
        <v>77</v>
      </c>
    </row>
    <row r="16" spans="1:4" ht="18.75">
      <c r="A16" s="56" t="s">
        <v>38</v>
      </c>
      <c r="B16" s="60">
        <f aca="true" t="shared" si="0" ref="B16:D18">B9*B3</f>
        <v>0</v>
      </c>
      <c r="C16" s="61">
        <f t="shared" si="0"/>
        <v>50.050000000000004</v>
      </c>
      <c r="D16" s="56">
        <f t="shared" si="0"/>
        <v>0</v>
      </c>
    </row>
    <row r="17" spans="1:4" ht="18.75">
      <c r="A17" s="56" t="s">
        <v>42</v>
      </c>
      <c r="B17" s="60">
        <f t="shared" si="0"/>
        <v>0</v>
      </c>
      <c r="C17" s="61">
        <f t="shared" si="0"/>
        <v>8.61</v>
      </c>
      <c r="D17" s="56">
        <f t="shared" si="0"/>
        <v>0</v>
      </c>
    </row>
    <row r="18" spans="1:4" ht="18.75">
      <c r="A18" s="56" t="s">
        <v>43</v>
      </c>
      <c r="B18" s="60">
        <f t="shared" si="0"/>
        <v>0</v>
      </c>
      <c r="C18" s="61">
        <f t="shared" si="0"/>
        <v>2.8600000000000003</v>
      </c>
      <c r="D18" s="56">
        <f t="shared" si="0"/>
        <v>0</v>
      </c>
    </row>
    <row r="19" spans="1:4" ht="18.75">
      <c r="A19" s="68" t="s">
        <v>78</v>
      </c>
      <c r="B19" s="69">
        <f>SUM(B16:D18)/B12</f>
        <v>0.5001626016260163</v>
      </c>
      <c r="C19" s="64"/>
      <c r="D19" s="62"/>
    </row>
    <row r="20" spans="1:2" ht="37.5" customHeight="1">
      <c r="A20" s="70" t="s">
        <v>79</v>
      </c>
      <c r="B20" s="71">
        <v>0.5</v>
      </c>
    </row>
    <row r="21" spans="1:2" ht="18.75">
      <c r="A21" s="72" t="s">
        <v>80</v>
      </c>
      <c r="B21" s="73" t="str">
        <f>IF(B19&gt;=B20,"SI","NO")</f>
        <v>SI</v>
      </c>
    </row>
  </sheetData>
  <sheetProtection password="CC5A" sheet="1" formatCells="0" formatColumns="0" formatRows="0"/>
  <mergeCells count="3">
    <mergeCell ref="A1:D1"/>
    <mergeCell ref="A7:D7"/>
    <mergeCell ref="A14:D14"/>
  </mergeCell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D21"/>
  <sheetViews>
    <sheetView zoomScalePageLayoutView="0" workbookViewId="0" topLeftCell="A4">
      <selection activeCell="C16" sqref="C16"/>
    </sheetView>
  </sheetViews>
  <sheetFormatPr defaultColWidth="9.00390625" defaultRowHeight="12.75"/>
  <cols>
    <col min="1" max="1" width="25.8515625" style="0" customWidth="1"/>
    <col min="2" max="2" width="13.57421875" style="0" customWidth="1"/>
    <col min="3" max="3" width="12.28125" style="0" customWidth="1"/>
    <col min="4" max="4" width="13.8515625" style="0" customWidth="1"/>
  </cols>
  <sheetData>
    <row r="1" spans="1:4" ht="22.5" customHeight="1">
      <c r="A1" s="154" t="s">
        <v>81</v>
      </c>
      <c r="B1" s="154"/>
      <c r="C1" s="154"/>
      <c r="D1" s="154"/>
    </row>
    <row r="2" spans="1:4" ht="41.25" customHeight="1">
      <c r="A2" s="53" t="s">
        <v>30</v>
      </c>
      <c r="B2" s="74" t="s">
        <v>72</v>
      </c>
      <c r="C2" s="75" t="s">
        <v>73</v>
      </c>
      <c r="D2" s="76" t="s">
        <v>74</v>
      </c>
    </row>
    <row r="3" spans="1:4" ht="18.75">
      <c r="A3" s="53" t="s">
        <v>38</v>
      </c>
      <c r="B3" s="77">
        <v>0.73</v>
      </c>
      <c r="C3" s="78">
        <v>0.65</v>
      </c>
      <c r="D3" s="53">
        <v>0.57</v>
      </c>
    </row>
    <row r="4" spans="1:4" ht="18.75">
      <c r="A4" s="53" t="s">
        <v>42</v>
      </c>
      <c r="B4" s="77">
        <v>0.53</v>
      </c>
      <c r="C4" s="78">
        <v>0.48</v>
      </c>
      <c r="D4" s="53">
        <v>0.42</v>
      </c>
    </row>
    <row r="5" spans="1:4" ht="18.75">
      <c r="A5" s="53" t="s">
        <v>43</v>
      </c>
      <c r="B5" s="77">
        <v>0.33</v>
      </c>
      <c r="C5" s="78">
        <v>0.31</v>
      </c>
      <c r="D5" s="53">
        <v>0.28</v>
      </c>
    </row>
    <row r="6" spans="1:4" ht="18.75">
      <c r="A6" s="79"/>
      <c r="B6" s="80"/>
      <c r="C6" s="81"/>
      <c r="D6" s="79"/>
    </row>
    <row r="7" spans="1:4" ht="18.75">
      <c r="A7" s="154" t="s">
        <v>75</v>
      </c>
      <c r="B7" s="154"/>
      <c r="C7" s="154"/>
      <c r="D7" s="154"/>
    </row>
    <row r="8" spans="1:4" ht="37.5">
      <c r="A8" s="53" t="s">
        <v>30</v>
      </c>
      <c r="B8" s="74" t="s">
        <v>31</v>
      </c>
      <c r="C8" s="75" t="s">
        <v>31</v>
      </c>
      <c r="D8" s="76" t="s">
        <v>31</v>
      </c>
    </row>
    <row r="9" spans="1:4" ht="18.75">
      <c r="A9" s="53" t="s">
        <v>38</v>
      </c>
      <c r="B9" s="65">
        <v>15</v>
      </c>
      <c r="C9" s="66">
        <v>0</v>
      </c>
      <c r="D9" s="67">
        <v>0</v>
      </c>
    </row>
    <row r="10" spans="1:4" ht="18.75">
      <c r="A10" s="53" t="s">
        <v>42</v>
      </c>
      <c r="B10" s="65">
        <v>10</v>
      </c>
      <c r="C10" s="66">
        <v>0</v>
      </c>
      <c r="D10" s="67">
        <v>0</v>
      </c>
    </row>
    <row r="11" spans="1:4" ht="18.75">
      <c r="A11" s="53" t="s">
        <v>43</v>
      </c>
      <c r="B11" s="65">
        <v>5</v>
      </c>
      <c r="C11" s="66">
        <v>0</v>
      </c>
      <c r="D11" s="67">
        <v>0</v>
      </c>
    </row>
    <row r="12" spans="1:4" ht="18.75">
      <c r="A12" s="79" t="s">
        <v>70</v>
      </c>
      <c r="B12" s="77">
        <f>SUM(B9:D11)</f>
        <v>30</v>
      </c>
      <c r="C12" s="81"/>
      <c r="D12" s="79"/>
    </row>
    <row r="13" spans="1:4" ht="18.75">
      <c r="A13" s="79"/>
      <c r="B13" s="80"/>
      <c r="C13" s="81"/>
      <c r="D13" s="79"/>
    </row>
    <row r="14" spans="1:4" ht="18.75">
      <c r="A14" s="154" t="s">
        <v>76</v>
      </c>
      <c r="B14" s="154"/>
      <c r="C14" s="154"/>
      <c r="D14" s="154"/>
    </row>
    <row r="15" spans="1:4" ht="18.75">
      <c r="A15" s="53" t="s">
        <v>30</v>
      </c>
      <c r="B15" s="74" t="s">
        <v>77</v>
      </c>
      <c r="C15" s="75" t="s">
        <v>77</v>
      </c>
      <c r="D15" s="76" t="s">
        <v>77</v>
      </c>
    </row>
    <row r="16" spans="1:4" ht="18.75">
      <c r="A16" s="53" t="s">
        <v>38</v>
      </c>
      <c r="B16" s="77">
        <f aca="true" t="shared" si="0" ref="B16:D18">B9*B3</f>
        <v>10.95</v>
      </c>
      <c r="C16" s="78">
        <f t="shared" si="0"/>
        <v>0</v>
      </c>
      <c r="D16" s="53">
        <f t="shared" si="0"/>
        <v>0</v>
      </c>
    </row>
    <row r="17" spans="1:4" ht="18.75">
      <c r="A17" s="53" t="s">
        <v>42</v>
      </c>
      <c r="B17" s="77">
        <f t="shared" si="0"/>
        <v>5.300000000000001</v>
      </c>
      <c r="C17" s="78">
        <f t="shared" si="0"/>
        <v>0</v>
      </c>
      <c r="D17" s="53">
        <f t="shared" si="0"/>
        <v>0</v>
      </c>
    </row>
    <row r="18" spans="1:4" ht="18.75">
      <c r="A18" s="53" t="s">
        <v>43</v>
      </c>
      <c r="B18" s="77">
        <f t="shared" si="0"/>
        <v>1.6500000000000001</v>
      </c>
      <c r="C18" s="78">
        <f t="shared" si="0"/>
        <v>0</v>
      </c>
      <c r="D18" s="53">
        <f t="shared" si="0"/>
        <v>0</v>
      </c>
    </row>
    <row r="19" spans="1:4" ht="18.75">
      <c r="A19" s="82" t="s">
        <v>78</v>
      </c>
      <c r="B19" s="83">
        <f>SUM(B16:D18)/B12</f>
        <v>0.5966666666666666</v>
      </c>
      <c r="C19" s="81"/>
      <c r="D19" s="79"/>
    </row>
    <row r="20" spans="1:2" ht="37.5" customHeight="1">
      <c r="A20" s="84" t="s">
        <v>79</v>
      </c>
      <c r="B20" s="85">
        <v>0.6</v>
      </c>
    </row>
    <row r="21" spans="1:2" ht="18.75">
      <c r="A21" s="86" t="s">
        <v>80</v>
      </c>
      <c r="B21" s="87" t="str">
        <f>IF(B19&gt;=B20,"SI","NO")</f>
        <v>NO</v>
      </c>
    </row>
  </sheetData>
  <sheetProtection password="CC5A" sheet="1" formatCells="0" formatColumns="0" formatRows="0"/>
  <mergeCells count="3">
    <mergeCell ref="A1:D1"/>
    <mergeCell ref="A7:D7"/>
    <mergeCell ref="A14:D14"/>
  </mergeCell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D21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25.8515625" style="0" customWidth="1"/>
    <col min="2" max="2" width="13.57421875" style="0" customWidth="1"/>
    <col min="3" max="3" width="12.28125" style="0" customWidth="1"/>
    <col min="4" max="4" width="13.8515625" style="0" customWidth="1"/>
  </cols>
  <sheetData>
    <row r="1" spans="1:4" ht="22.5" customHeight="1">
      <c r="A1" s="154" t="s">
        <v>82</v>
      </c>
      <c r="B1" s="154"/>
      <c r="C1" s="154"/>
      <c r="D1" s="154"/>
    </row>
    <row r="2" spans="1:4" ht="41.25" customHeight="1">
      <c r="A2" s="53" t="s">
        <v>30</v>
      </c>
      <c r="B2" s="74" t="s">
        <v>72</v>
      </c>
      <c r="C2" s="75" t="s">
        <v>73</v>
      </c>
      <c r="D2" s="76" t="s">
        <v>74</v>
      </c>
    </row>
    <row r="3" spans="1:4" ht="18.75">
      <c r="A3" s="53" t="s">
        <v>38</v>
      </c>
      <c r="B3" s="77">
        <v>0.84</v>
      </c>
      <c r="C3" s="78">
        <v>0.75</v>
      </c>
      <c r="D3" s="53">
        <v>0.66</v>
      </c>
    </row>
    <row r="4" spans="1:4" ht="18.75">
      <c r="A4" s="53" t="s">
        <v>42</v>
      </c>
      <c r="B4" s="77">
        <v>0.61</v>
      </c>
      <c r="C4" s="78">
        <v>0.55</v>
      </c>
      <c r="D4" s="53">
        <v>0.48</v>
      </c>
    </row>
    <row r="5" spans="1:4" ht="18.75">
      <c r="A5" s="53" t="s">
        <v>43</v>
      </c>
      <c r="B5" s="77">
        <v>0.38</v>
      </c>
      <c r="C5" s="78">
        <v>0.36</v>
      </c>
      <c r="D5" s="53">
        <v>0.32</v>
      </c>
    </row>
    <row r="6" spans="1:4" ht="18.75">
      <c r="A6" s="79"/>
      <c r="B6" s="80"/>
      <c r="C6" s="81"/>
      <c r="D6" s="79"/>
    </row>
    <row r="7" spans="1:4" ht="18.75">
      <c r="A7" s="154" t="s">
        <v>75</v>
      </c>
      <c r="B7" s="154"/>
      <c r="C7" s="154"/>
      <c r="D7" s="154"/>
    </row>
    <row r="8" spans="1:4" ht="37.5">
      <c r="A8" s="53" t="s">
        <v>30</v>
      </c>
      <c r="B8" s="74" t="s">
        <v>31</v>
      </c>
      <c r="C8" s="75" t="s">
        <v>31</v>
      </c>
      <c r="D8" s="76" t="s">
        <v>31</v>
      </c>
    </row>
    <row r="9" spans="1:4" ht="18.75">
      <c r="A9" s="53" t="s">
        <v>38</v>
      </c>
      <c r="B9" s="65">
        <v>0</v>
      </c>
      <c r="C9" s="66">
        <v>15</v>
      </c>
      <c r="D9" s="67">
        <v>0</v>
      </c>
    </row>
    <row r="10" spans="1:4" ht="18.75">
      <c r="A10" s="53" t="s">
        <v>42</v>
      </c>
      <c r="B10" s="65">
        <v>0</v>
      </c>
      <c r="C10" s="66">
        <v>10</v>
      </c>
      <c r="D10" s="67">
        <v>0</v>
      </c>
    </row>
    <row r="11" spans="1:4" ht="18.75">
      <c r="A11" s="53" t="s">
        <v>43</v>
      </c>
      <c r="B11" s="65">
        <v>0</v>
      </c>
      <c r="C11" s="66">
        <v>5</v>
      </c>
      <c r="D11" s="67">
        <v>0</v>
      </c>
    </row>
    <row r="12" spans="1:4" ht="18.75">
      <c r="A12" s="79" t="s">
        <v>70</v>
      </c>
      <c r="B12" s="77">
        <f>SUM(B9:D11)</f>
        <v>30</v>
      </c>
      <c r="C12" s="81"/>
      <c r="D12" s="79"/>
    </row>
    <row r="13" spans="1:4" ht="18.75">
      <c r="A13" s="79"/>
      <c r="B13" s="80"/>
      <c r="C13" s="81"/>
      <c r="D13" s="79"/>
    </row>
    <row r="14" spans="1:4" ht="18.75">
      <c r="A14" s="154" t="s">
        <v>76</v>
      </c>
      <c r="B14" s="154"/>
      <c r="C14" s="154"/>
      <c r="D14" s="154"/>
    </row>
    <row r="15" spans="1:4" ht="18.75">
      <c r="A15" s="53" t="s">
        <v>30</v>
      </c>
      <c r="B15" s="74" t="s">
        <v>77</v>
      </c>
      <c r="C15" s="75" t="s">
        <v>77</v>
      </c>
      <c r="D15" s="76" t="s">
        <v>77</v>
      </c>
    </row>
    <row r="16" spans="1:4" ht="18.75">
      <c r="A16" s="53" t="s">
        <v>38</v>
      </c>
      <c r="B16" s="77">
        <f aca="true" t="shared" si="0" ref="B16:D18">B9*B3</f>
        <v>0</v>
      </c>
      <c r="C16" s="78">
        <f t="shared" si="0"/>
        <v>11.25</v>
      </c>
      <c r="D16" s="53">
        <f t="shared" si="0"/>
        <v>0</v>
      </c>
    </row>
    <row r="17" spans="1:4" ht="18.75">
      <c r="A17" s="53" t="s">
        <v>42</v>
      </c>
      <c r="B17" s="77">
        <f t="shared" si="0"/>
        <v>0</v>
      </c>
      <c r="C17" s="78">
        <f t="shared" si="0"/>
        <v>5.5</v>
      </c>
      <c r="D17" s="53">
        <f t="shared" si="0"/>
        <v>0</v>
      </c>
    </row>
    <row r="18" spans="1:4" ht="18.75">
      <c r="A18" s="53" t="s">
        <v>43</v>
      </c>
      <c r="B18" s="77">
        <f t="shared" si="0"/>
        <v>0</v>
      </c>
      <c r="C18" s="78">
        <f t="shared" si="0"/>
        <v>1.7999999999999998</v>
      </c>
      <c r="D18" s="53">
        <f t="shared" si="0"/>
        <v>0</v>
      </c>
    </row>
    <row r="19" spans="1:4" ht="18.75">
      <c r="A19" s="82" t="s">
        <v>78</v>
      </c>
      <c r="B19" s="83">
        <f>SUM(B16:D18)/B12</f>
        <v>0.6183333333333334</v>
      </c>
      <c r="C19" s="81"/>
      <c r="D19" s="79"/>
    </row>
    <row r="20" spans="1:2" ht="37.5" customHeight="1">
      <c r="A20" s="84" t="s">
        <v>79</v>
      </c>
      <c r="B20" s="85">
        <v>0.6</v>
      </c>
    </row>
    <row r="21" spans="1:2" ht="18.75">
      <c r="A21" s="86" t="s">
        <v>80</v>
      </c>
      <c r="B21" s="87" t="str">
        <f>IF(B19&gt;=B20,"SI","NO")</f>
        <v>SI</v>
      </c>
    </row>
  </sheetData>
  <sheetProtection password="CC5A" sheet="1" formatCells="0" formatColumns="0" formatRows="0"/>
  <mergeCells count="3">
    <mergeCell ref="A1:D1"/>
    <mergeCell ref="A7:D7"/>
    <mergeCell ref="A14:D14"/>
  </mergeCell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2020-12-29T09:13:15Z</cp:lastPrinted>
  <dcterms:modified xsi:type="dcterms:W3CDTF">2020-12-29T09:13:31Z</dcterms:modified>
  <cp:category/>
  <cp:version/>
  <cp:contentType/>
  <cp:contentStatus/>
</cp:coreProperties>
</file>